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김오신\1. 계약지출\나라장터\"/>
    </mc:Choice>
  </mc:AlternateContent>
  <bookViews>
    <workbookView xWindow="0" yWindow="0" windowWidth="17460" windowHeight="10635"/>
  </bookViews>
  <sheets>
    <sheet name="원가계산서" sheetId="3" r:id="rId1"/>
    <sheet name="공종별집계표" sheetId="8" r:id="rId2"/>
    <sheet name="공종별내역서" sheetId="7" r:id="rId3"/>
    <sheet name="일위대가목록" sheetId="6" r:id="rId4"/>
    <sheet name="일위대가" sheetId="5" r:id="rId5"/>
    <sheet name="단가대비표" sheetId="4" r:id="rId6"/>
    <sheet name=" 공사설정 " sheetId="2" r:id="rId7"/>
    <sheet name="Sheet1" sheetId="1" r:id="rId8"/>
  </sheets>
  <definedNames>
    <definedName name="_xlnm.Print_Area" localSheetId="2">공종별내역서!$A$1:$M$107</definedName>
    <definedName name="_xlnm.Print_Area" localSheetId="1">공종별집계표!$A$1:$M$28</definedName>
    <definedName name="_xlnm.Print_Area" localSheetId="5">단가대비표!$A$1:$X$44</definedName>
    <definedName name="_xlnm.Print_Area" localSheetId="4">일위대가!$A$1:$M$191</definedName>
    <definedName name="_xlnm.Print_Area" localSheetId="3">일위대가목록!$A$1:$J$32</definedName>
    <definedName name="_xlnm.Print_Titles" localSheetId="2">공종별내역서!$1:$3</definedName>
    <definedName name="_xlnm.Print_Titles" localSheetId="1">공종별집계표!$1:$4</definedName>
    <definedName name="_xlnm.Print_Titles" localSheetId="5">단가대비표!$1:$4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8" i="7" l="1"/>
  <c r="G58" i="7"/>
  <c r="I57" i="7"/>
  <c r="G57" i="7"/>
  <c r="I31" i="7"/>
  <c r="J31" i="7" s="1"/>
  <c r="G31" i="7"/>
  <c r="H31" i="7" s="1"/>
  <c r="I190" i="5"/>
  <c r="G190" i="5"/>
  <c r="E190" i="5"/>
  <c r="I189" i="5"/>
  <c r="G189" i="5"/>
  <c r="E189" i="5"/>
  <c r="I188" i="5"/>
  <c r="G188" i="5"/>
  <c r="E188" i="5"/>
  <c r="I187" i="5"/>
  <c r="G187" i="5"/>
  <c r="E187" i="5"/>
  <c r="I186" i="5"/>
  <c r="G186" i="5"/>
  <c r="E186" i="5"/>
  <c r="I185" i="5"/>
  <c r="G185" i="5"/>
  <c r="E185" i="5"/>
  <c r="I180" i="5"/>
  <c r="G180" i="5"/>
  <c r="I175" i="5"/>
  <c r="G175" i="5"/>
  <c r="E175" i="5"/>
  <c r="I174" i="5"/>
  <c r="G174" i="5"/>
  <c r="E174" i="5"/>
  <c r="I169" i="5"/>
  <c r="G169" i="5"/>
  <c r="E169" i="5"/>
  <c r="I168" i="5"/>
  <c r="G168" i="5"/>
  <c r="E168" i="5"/>
  <c r="G164" i="5"/>
  <c r="E164" i="5"/>
  <c r="I160" i="5"/>
  <c r="G160" i="5"/>
  <c r="E160" i="5"/>
  <c r="I159" i="5"/>
  <c r="G159" i="5"/>
  <c r="E159" i="5"/>
  <c r="I154" i="5"/>
  <c r="J154" i="5" s="1"/>
  <c r="G154" i="5"/>
  <c r="I153" i="5"/>
  <c r="G153" i="5"/>
  <c r="I148" i="5"/>
  <c r="G148" i="5"/>
  <c r="E148" i="5"/>
  <c r="I147" i="5"/>
  <c r="G147" i="5"/>
  <c r="E147" i="5"/>
  <c r="I146" i="5"/>
  <c r="G146" i="5"/>
  <c r="E146" i="5"/>
  <c r="I145" i="5"/>
  <c r="G145" i="5"/>
  <c r="E145" i="5"/>
  <c r="G144" i="5"/>
  <c r="E144" i="5"/>
  <c r="I142" i="5"/>
  <c r="G142" i="5"/>
  <c r="I141" i="5"/>
  <c r="G141" i="5"/>
  <c r="I140" i="5"/>
  <c r="G140" i="5"/>
  <c r="E140" i="5"/>
  <c r="I135" i="5"/>
  <c r="G135" i="5"/>
  <c r="E135" i="5"/>
  <c r="I134" i="5"/>
  <c r="G134" i="5"/>
  <c r="E134" i="5"/>
  <c r="I133" i="5"/>
  <c r="G133" i="5"/>
  <c r="E133" i="5"/>
  <c r="I132" i="5"/>
  <c r="G132" i="5"/>
  <c r="H132" i="5" s="1"/>
  <c r="E132" i="5"/>
  <c r="G131" i="5"/>
  <c r="E131" i="5"/>
  <c r="I129" i="5"/>
  <c r="J129" i="5" s="1"/>
  <c r="G129" i="5"/>
  <c r="H129" i="5" s="1"/>
  <c r="I128" i="5"/>
  <c r="G128" i="5"/>
  <c r="H128" i="5" s="1"/>
  <c r="I127" i="5"/>
  <c r="G127" i="5"/>
  <c r="H127" i="5" s="1"/>
  <c r="E127" i="5"/>
  <c r="I112" i="5"/>
  <c r="G112" i="5"/>
  <c r="E112" i="5"/>
  <c r="I111" i="5"/>
  <c r="G111" i="5"/>
  <c r="E111" i="5"/>
  <c r="I107" i="5"/>
  <c r="G107" i="5"/>
  <c r="E107" i="5"/>
  <c r="I106" i="5"/>
  <c r="J106" i="5" s="1"/>
  <c r="G106" i="5"/>
  <c r="H106" i="5" s="1"/>
  <c r="E106" i="5"/>
  <c r="I96" i="5"/>
  <c r="G96" i="5"/>
  <c r="E96" i="5"/>
  <c r="I92" i="5"/>
  <c r="G92" i="5"/>
  <c r="I91" i="5"/>
  <c r="J91" i="5" s="1"/>
  <c r="G91" i="5"/>
  <c r="H91" i="5" s="1"/>
  <c r="I87" i="5"/>
  <c r="J87" i="5" s="1"/>
  <c r="G87" i="5"/>
  <c r="E87" i="5"/>
  <c r="I86" i="5"/>
  <c r="J86" i="5" s="1"/>
  <c r="G86" i="5"/>
  <c r="H86" i="5" s="1"/>
  <c r="E86" i="5"/>
  <c r="I81" i="5"/>
  <c r="G81" i="5"/>
  <c r="E81" i="5"/>
  <c r="I80" i="5"/>
  <c r="G80" i="5"/>
  <c r="E80" i="5"/>
  <c r="I75" i="5"/>
  <c r="G75" i="5"/>
  <c r="E75" i="5"/>
  <c r="I74" i="5"/>
  <c r="G74" i="5"/>
  <c r="E74" i="5"/>
  <c r="I70" i="5"/>
  <c r="J70" i="5" s="1"/>
  <c r="G70" i="5"/>
  <c r="H70" i="5" s="1"/>
  <c r="I68" i="5"/>
  <c r="G68" i="5"/>
  <c r="I64" i="5"/>
  <c r="G64" i="5"/>
  <c r="I62" i="5"/>
  <c r="G62" i="5"/>
  <c r="I61" i="5"/>
  <c r="G61" i="5"/>
  <c r="I57" i="5"/>
  <c r="G57" i="5"/>
  <c r="I55" i="5"/>
  <c r="G55" i="5"/>
  <c r="I54" i="5"/>
  <c r="G54" i="5"/>
  <c r="I50" i="5"/>
  <c r="J50" i="5" s="1"/>
  <c r="G50" i="5"/>
  <c r="H50" i="5" s="1"/>
  <c r="I48" i="5"/>
  <c r="G48" i="5"/>
  <c r="I47" i="5"/>
  <c r="G47" i="5"/>
  <c r="I43" i="5"/>
  <c r="J43" i="5" s="1"/>
  <c r="G43" i="5"/>
  <c r="H43" i="5" s="1"/>
  <c r="I41" i="5"/>
  <c r="G41" i="5"/>
  <c r="I40" i="5"/>
  <c r="G40" i="5"/>
  <c r="I34" i="5"/>
  <c r="G34" i="5"/>
  <c r="I33" i="5"/>
  <c r="G33" i="5"/>
  <c r="I32" i="5"/>
  <c r="G32" i="5"/>
  <c r="I27" i="5"/>
  <c r="G27" i="5"/>
  <c r="I22" i="5"/>
  <c r="G22" i="5"/>
  <c r="I18" i="5"/>
  <c r="G18" i="5"/>
  <c r="E18" i="5"/>
  <c r="I13" i="5"/>
  <c r="G13" i="5"/>
  <c r="I12" i="5"/>
  <c r="G12" i="5"/>
  <c r="I11" i="5"/>
  <c r="G11" i="5"/>
  <c r="I10" i="5"/>
  <c r="G10" i="5"/>
  <c r="E10" i="5"/>
  <c r="I9" i="5"/>
  <c r="G9" i="5"/>
  <c r="E9" i="5"/>
  <c r="I8" i="5"/>
  <c r="G8" i="5"/>
  <c r="E8" i="5"/>
  <c r="I7" i="5"/>
  <c r="G7" i="5"/>
  <c r="I6" i="5"/>
  <c r="G6" i="5"/>
  <c r="I5" i="5"/>
  <c r="G5" i="5"/>
  <c r="V35" i="4"/>
  <c r="I144" i="5" s="1"/>
  <c r="O34" i="4"/>
  <c r="E34" i="5" s="1"/>
  <c r="O33" i="4"/>
  <c r="E154" i="5" s="1"/>
  <c r="O32" i="4"/>
  <c r="E153" i="5" s="1"/>
  <c r="F153" i="5" s="1"/>
  <c r="O31" i="4"/>
  <c r="E180" i="5" s="1"/>
  <c r="O30" i="4"/>
  <c r="E62" i="5" s="1"/>
  <c r="O29" i="4"/>
  <c r="E58" i="7" s="1"/>
  <c r="F58" i="7" s="1"/>
  <c r="O28" i="4"/>
  <c r="E57" i="7" s="1"/>
  <c r="O27" i="4"/>
  <c r="E12" i="5" s="1"/>
  <c r="O26" i="4"/>
  <c r="E11" i="5" s="1"/>
  <c r="O22" i="4"/>
  <c r="E7" i="5" s="1"/>
  <c r="O21" i="4"/>
  <c r="E6" i="5" s="1"/>
  <c r="O20" i="4"/>
  <c r="E5" i="5" s="1"/>
  <c r="O19" i="4"/>
  <c r="E92" i="5" s="1"/>
  <c r="O18" i="4"/>
  <c r="E91" i="5" s="1"/>
  <c r="O17" i="4"/>
  <c r="E31" i="7" s="1"/>
  <c r="F31" i="7" s="1"/>
  <c r="O16" i="4"/>
  <c r="E64" i="5" s="1"/>
  <c r="O15" i="4"/>
  <c r="E22" i="5" s="1"/>
  <c r="O14" i="4"/>
  <c r="E13" i="5" s="1"/>
  <c r="O13" i="4"/>
  <c r="E32" i="5" s="1"/>
  <c r="O12" i="4"/>
  <c r="E33" i="5" s="1"/>
  <c r="O10" i="4"/>
  <c r="E142" i="5" s="1"/>
  <c r="O9" i="4"/>
  <c r="E141" i="5" s="1"/>
  <c r="O8" i="4"/>
  <c r="E47" i="5" s="1"/>
  <c r="O7" i="4"/>
  <c r="E54" i="5" s="1"/>
  <c r="O6" i="4"/>
  <c r="E40" i="5" s="1"/>
  <c r="V5" i="4"/>
  <c r="I164" i="5" s="1"/>
  <c r="J191" i="5"/>
  <c r="G32" i="6" s="1"/>
  <c r="I102" i="5" s="1"/>
  <c r="J102" i="5" s="1"/>
  <c r="F190" i="5"/>
  <c r="H190" i="5"/>
  <c r="J190" i="5"/>
  <c r="K190" i="5"/>
  <c r="F189" i="5"/>
  <c r="H189" i="5"/>
  <c r="L189" i="5" s="1"/>
  <c r="J189" i="5"/>
  <c r="K189" i="5"/>
  <c r="F188" i="5"/>
  <c r="H188" i="5"/>
  <c r="J188" i="5"/>
  <c r="K188" i="5"/>
  <c r="F187" i="5"/>
  <c r="H187" i="5"/>
  <c r="J187" i="5"/>
  <c r="K187" i="5"/>
  <c r="F186" i="5"/>
  <c r="F191" i="5" s="1"/>
  <c r="H186" i="5"/>
  <c r="J186" i="5"/>
  <c r="K186" i="5"/>
  <c r="F185" i="5"/>
  <c r="H185" i="5"/>
  <c r="H191" i="5" s="1"/>
  <c r="F32" i="6" s="1"/>
  <c r="G102" i="5" s="1"/>
  <c r="H102" i="5" s="1"/>
  <c r="J185" i="5"/>
  <c r="K185" i="5"/>
  <c r="H182" i="5"/>
  <c r="F31" i="6" s="1"/>
  <c r="G101" i="5" s="1"/>
  <c r="H101" i="5" s="1"/>
  <c r="J182" i="5"/>
  <c r="G31" i="6" s="1"/>
  <c r="I101" i="5" s="1"/>
  <c r="J101" i="5" s="1"/>
  <c r="H181" i="5"/>
  <c r="J181" i="5"/>
  <c r="H180" i="5"/>
  <c r="J180" i="5"/>
  <c r="F177" i="5"/>
  <c r="F176" i="5"/>
  <c r="H176" i="5"/>
  <c r="F175" i="5"/>
  <c r="H175" i="5"/>
  <c r="J175" i="5"/>
  <c r="K175" i="5"/>
  <c r="F174" i="5"/>
  <c r="H174" i="5"/>
  <c r="J174" i="5"/>
  <c r="K174" i="5"/>
  <c r="F170" i="5"/>
  <c r="H170" i="5"/>
  <c r="I170" i="5"/>
  <c r="K170" i="5" s="1"/>
  <c r="F169" i="5"/>
  <c r="L169" i="5" s="1"/>
  <c r="H169" i="5"/>
  <c r="J169" i="5"/>
  <c r="K169" i="5"/>
  <c r="F168" i="5"/>
  <c r="F171" i="5" s="1"/>
  <c r="H168" i="5"/>
  <c r="H171" i="5" s="1"/>
  <c r="F29" i="6" s="1"/>
  <c r="G42" i="5" s="1"/>
  <c r="H42" i="5" s="1"/>
  <c r="J168" i="5"/>
  <c r="K168" i="5"/>
  <c r="F165" i="5"/>
  <c r="F164" i="5"/>
  <c r="H164" i="5"/>
  <c r="H165" i="5" s="1"/>
  <c r="F28" i="6" s="1"/>
  <c r="G130" i="5" s="1"/>
  <c r="H130" i="5" s="1"/>
  <c r="F161" i="5"/>
  <c r="H161" i="5"/>
  <c r="F27" i="6" s="1"/>
  <c r="G123" i="5" s="1"/>
  <c r="H123" i="5" s="1"/>
  <c r="F160" i="5"/>
  <c r="H160" i="5"/>
  <c r="J160" i="5"/>
  <c r="K160" i="5"/>
  <c r="F159" i="5"/>
  <c r="H159" i="5"/>
  <c r="J159" i="5"/>
  <c r="J161" i="5" s="1"/>
  <c r="G27" i="6" s="1"/>
  <c r="I123" i="5" s="1"/>
  <c r="J123" i="5" s="1"/>
  <c r="K159" i="5"/>
  <c r="H155" i="5"/>
  <c r="J155" i="5"/>
  <c r="H154" i="5"/>
  <c r="H156" i="5" s="1"/>
  <c r="F26" i="6" s="1"/>
  <c r="G122" i="5" s="1"/>
  <c r="H122" i="5" s="1"/>
  <c r="H153" i="5"/>
  <c r="J153" i="5"/>
  <c r="H149" i="5"/>
  <c r="J149" i="5"/>
  <c r="F148" i="5"/>
  <c r="H148" i="5"/>
  <c r="J148" i="5"/>
  <c r="K148" i="5"/>
  <c r="F147" i="5"/>
  <c r="H147" i="5"/>
  <c r="J147" i="5"/>
  <c r="K147" i="5"/>
  <c r="F146" i="5"/>
  <c r="H146" i="5"/>
  <c r="J146" i="5"/>
  <c r="K146" i="5"/>
  <c r="F145" i="5"/>
  <c r="H145" i="5"/>
  <c r="E149" i="5" s="1"/>
  <c r="F149" i="5" s="1"/>
  <c r="J145" i="5"/>
  <c r="K145" i="5"/>
  <c r="F144" i="5"/>
  <c r="H144" i="5"/>
  <c r="H142" i="5"/>
  <c r="J142" i="5"/>
  <c r="H141" i="5"/>
  <c r="J141" i="5"/>
  <c r="F140" i="5"/>
  <c r="H140" i="5"/>
  <c r="J140" i="5"/>
  <c r="K140" i="5"/>
  <c r="H136" i="5"/>
  <c r="J136" i="5"/>
  <c r="F135" i="5"/>
  <c r="H135" i="5"/>
  <c r="J135" i="5"/>
  <c r="K135" i="5"/>
  <c r="F134" i="5"/>
  <c r="H134" i="5"/>
  <c r="J134" i="5"/>
  <c r="K134" i="5"/>
  <c r="F133" i="5"/>
  <c r="H133" i="5"/>
  <c r="J133" i="5"/>
  <c r="K133" i="5"/>
  <c r="J132" i="5"/>
  <c r="H131" i="5"/>
  <c r="J128" i="5"/>
  <c r="F127" i="5"/>
  <c r="J127" i="5"/>
  <c r="F113" i="5"/>
  <c r="H113" i="5"/>
  <c r="F112" i="5"/>
  <c r="H112" i="5"/>
  <c r="J112" i="5"/>
  <c r="K112" i="5"/>
  <c r="F111" i="5"/>
  <c r="F114" i="5" s="1"/>
  <c r="H111" i="5"/>
  <c r="H114" i="5" s="1"/>
  <c r="F21" i="6" s="1"/>
  <c r="G28" i="5" s="1"/>
  <c r="H28" i="5" s="1"/>
  <c r="J111" i="5"/>
  <c r="K111" i="5"/>
  <c r="F107" i="5"/>
  <c r="H107" i="5"/>
  <c r="J107" i="5"/>
  <c r="K107" i="5"/>
  <c r="F98" i="5"/>
  <c r="H98" i="5"/>
  <c r="F18" i="6" s="1"/>
  <c r="G60" i="7" s="1"/>
  <c r="H60" i="7" s="1"/>
  <c r="F97" i="5"/>
  <c r="H97" i="5"/>
  <c r="I97" i="5"/>
  <c r="J97" i="5" s="1"/>
  <c r="L97" i="5" s="1"/>
  <c r="F96" i="5"/>
  <c r="H96" i="5"/>
  <c r="J96" i="5"/>
  <c r="J98" i="5" s="1"/>
  <c r="G18" i="6" s="1"/>
  <c r="I60" i="7" s="1"/>
  <c r="J60" i="7" s="1"/>
  <c r="H92" i="5"/>
  <c r="J92" i="5"/>
  <c r="F87" i="5"/>
  <c r="H87" i="5"/>
  <c r="F86" i="5"/>
  <c r="F88" i="5" s="1"/>
  <c r="F82" i="5"/>
  <c r="H82" i="5"/>
  <c r="F81" i="5"/>
  <c r="H81" i="5"/>
  <c r="J81" i="5"/>
  <c r="K81" i="5"/>
  <c r="F80" i="5"/>
  <c r="F83" i="5" s="1"/>
  <c r="H80" i="5"/>
  <c r="H83" i="5" s="1"/>
  <c r="F15" i="6" s="1"/>
  <c r="G41" i="7" s="1"/>
  <c r="H41" i="7" s="1"/>
  <c r="J80" i="5"/>
  <c r="K80" i="5"/>
  <c r="F76" i="5"/>
  <c r="H76" i="5"/>
  <c r="I76" i="5"/>
  <c r="K76" i="5" s="1"/>
  <c r="F75" i="5"/>
  <c r="H75" i="5"/>
  <c r="J75" i="5"/>
  <c r="K75" i="5"/>
  <c r="F74" i="5"/>
  <c r="F77" i="5" s="1"/>
  <c r="H74" i="5"/>
  <c r="H77" i="5" s="1"/>
  <c r="F14" i="6" s="1"/>
  <c r="G40" i="7" s="1"/>
  <c r="H40" i="7" s="1"/>
  <c r="J74" i="5"/>
  <c r="K74" i="5"/>
  <c r="H68" i="5"/>
  <c r="J68" i="5"/>
  <c r="H64" i="5"/>
  <c r="J64" i="5"/>
  <c r="H62" i="5"/>
  <c r="J62" i="5"/>
  <c r="H61" i="5"/>
  <c r="J61" i="5"/>
  <c r="H57" i="5"/>
  <c r="J57" i="5"/>
  <c r="H55" i="5"/>
  <c r="J55" i="5"/>
  <c r="H54" i="5"/>
  <c r="J54" i="5"/>
  <c r="H48" i="5"/>
  <c r="J48" i="5"/>
  <c r="H47" i="5"/>
  <c r="J47" i="5"/>
  <c r="H41" i="5"/>
  <c r="J41" i="5"/>
  <c r="H40" i="5"/>
  <c r="J40" i="5"/>
  <c r="H34" i="5"/>
  <c r="J34" i="5"/>
  <c r="H33" i="5"/>
  <c r="J33" i="5"/>
  <c r="H32" i="5"/>
  <c r="J32" i="5"/>
  <c r="H27" i="5"/>
  <c r="J27" i="5"/>
  <c r="H22" i="5"/>
  <c r="J22" i="5"/>
  <c r="F18" i="5"/>
  <c r="F19" i="5" s="1"/>
  <c r="E5" i="6" s="1"/>
  <c r="E6" i="7" s="1"/>
  <c r="H18" i="5"/>
  <c r="H19" i="5" s="1"/>
  <c r="F5" i="6" s="1"/>
  <c r="G6" i="7" s="1"/>
  <c r="H6" i="7" s="1"/>
  <c r="J18" i="5"/>
  <c r="J19" i="5" s="1"/>
  <c r="G5" i="6" s="1"/>
  <c r="I6" i="7" s="1"/>
  <c r="J6" i="7" s="1"/>
  <c r="K18" i="5"/>
  <c r="H13" i="5"/>
  <c r="J13" i="5"/>
  <c r="H12" i="5"/>
  <c r="J12" i="5"/>
  <c r="H11" i="5"/>
  <c r="J11" i="5"/>
  <c r="F10" i="5"/>
  <c r="H10" i="5"/>
  <c r="J10" i="5"/>
  <c r="K10" i="5"/>
  <c r="F9" i="5"/>
  <c r="H9" i="5"/>
  <c r="J9" i="5"/>
  <c r="K9" i="5"/>
  <c r="F8" i="5"/>
  <c r="H8" i="5"/>
  <c r="J8" i="5"/>
  <c r="K8" i="5"/>
  <c r="H7" i="5"/>
  <c r="J7" i="5"/>
  <c r="H6" i="5"/>
  <c r="J6" i="5"/>
  <c r="H5" i="5"/>
  <c r="J5" i="5"/>
  <c r="H58" i="7"/>
  <c r="J58" i="7"/>
  <c r="H57" i="7"/>
  <c r="J57" i="7"/>
  <c r="K54" i="5" l="1"/>
  <c r="F54" i="5"/>
  <c r="F64" i="5"/>
  <c r="K64" i="5"/>
  <c r="J144" i="5"/>
  <c r="K144" i="5"/>
  <c r="K47" i="5"/>
  <c r="F47" i="5"/>
  <c r="L47" i="5" s="1"/>
  <c r="K57" i="7"/>
  <c r="F57" i="7"/>
  <c r="K141" i="5"/>
  <c r="F141" i="5"/>
  <c r="F142" i="5"/>
  <c r="L142" i="5" s="1"/>
  <c r="K142" i="5"/>
  <c r="K62" i="5"/>
  <c r="F62" i="5"/>
  <c r="L62" i="5" s="1"/>
  <c r="K33" i="5"/>
  <c r="F33" i="5"/>
  <c r="F5" i="5"/>
  <c r="K5" i="5"/>
  <c r="F180" i="5"/>
  <c r="E181" i="5" s="1"/>
  <c r="K181" i="5" s="1"/>
  <c r="K180" i="5"/>
  <c r="F12" i="5"/>
  <c r="K12" i="5"/>
  <c r="F32" i="5"/>
  <c r="K32" i="5"/>
  <c r="K6" i="5"/>
  <c r="F6" i="5"/>
  <c r="J164" i="5"/>
  <c r="J165" i="5" s="1"/>
  <c r="G28" i="6" s="1"/>
  <c r="I143" i="5" s="1"/>
  <c r="J143" i="5" s="1"/>
  <c r="K164" i="5"/>
  <c r="F13" i="5"/>
  <c r="L13" i="5" s="1"/>
  <c r="K13" i="5"/>
  <c r="F7" i="5"/>
  <c r="K7" i="5"/>
  <c r="F6" i="7"/>
  <c r="K6" i="7"/>
  <c r="F40" i="5"/>
  <c r="L40" i="5" s="1"/>
  <c r="K40" i="5"/>
  <c r="F22" i="5"/>
  <c r="L22" i="5" s="1"/>
  <c r="K22" i="5"/>
  <c r="F11" i="5"/>
  <c r="K11" i="5"/>
  <c r="F34" i="5"/>
  <c r="K34" i="5"/>
  <c r="L180" i="5"/>
  <c r="I82" i="5"/>
  <c r="K82" i="5" s="1"/>
  <c r="I113" i="5"/>
  <c r="K113" i="5" s="1"/>
  <c r="L111" i="5"/>
  <c r="E41" i="5"/>
  <c r="E61" i="5"/>
  <c r="K127" i="5"/>
  <c r="E27" i="5"/>
  <c r="E48" i="5"/>
  <c r="E68" i="5"/>
  <c r="E128" i="5"/>
  <c r="F128" i="5" s="1"/>
  <c r="L128" i="5" s="1"/>
  <c r="I131" i="5"/>
  <c r="J131" i="5" s="1"/>
  <c r="E55" i="5"/>
  <c r="H93" i="5"/>
  <c r="F17" i="6" s="1"/>
  <c r="G59" i="7" s="1"/>
  <c r="H59" i="7" s="1"/>
  <c r="L149" i="5"/>
  <c r="L185" i="5"/>
  <c r="E43" i="5"/>
  <c r="F43" i="5" s="1"/>
  <c r="J93" i="5"/>
  <c r="G17" i="6" s="1"/>
  <c r="I59" i="7" s="1"/>
  <c r="J59" i="7" s="1"/>
  <c r="J81" i="7" s="1"/>
  <c r="I9" i="8" s="1"/>
  <c r="J9" i="8" s="1"/>
  <c r="H108" i="5"/>
  <c r="F20" i="6" s="1"/>
  <c r="G14" i="5" s="1"/>
  <c r="H14" i="5" s="1"/>
  <c r="H15" i="5" s="1"/>
  <c r="F4" i="6" s="1"/>
  <c r="G5" i="7" s="1"/>
  <c r="H5" i="7" s="1"/>
  <c r="H29" i="7" s="1"/>
  <c r="G7" i="8" s="1"/>
  <c r="H7" i="8" s="1"/>
  <c r="E136" i="5"/>
  <c r="K136" i="5" s="1"/>
  <c r="E50" i="5"/>
  <c r="F50" i="5" s="1"/>
  <c r="E70" i="5"/>
  <c r="F70" i="5" s="1"/>
  <c r="L70" i="5" s="1"/>
  <c r="J108" i="5"/>
  <c r="G20" i="6" s="1"/>
  <c r="I14" i="5" s="1"/>
  <c r="J14" i="5" s="1"/>
  <c r="J15" i="5" s="1"/>
  <c r="G4" i="6" s="1"/>
  <c r="I5" i="7" s="1"/>
  <c r="J5" i="7" s="1"/>
  <c r="J29" i="7" s="1"/>
  <c r="I7" i="8" s="1"/>
  <c r="J7" i="8" s="1"/>
  <c r="E129" i="5"/>
  <c r="E57" i="5"/>
  <c r="L141" i="5"/>
  <c r="I176" i="5"/>
  <c r="K176" i="5" s="1"/>
  <c r="H81" i="7"/>
  <c r="G9" i="8" s="1"/>
  <c r="H9" i="8" s="1"/>
  <c r="L58" i="7"/>
  <c r="K58" i="7"/>
  <c r="L57" i="7"/>
  <c r="K31" i="7"/>
  <c r="L31" i="7"/>
  <c r="L6" i="7"/>
  <c r="L190" i="5"/>
  <c r="L188" i="5"/>
  <c r="L187" i="5"/>
  <c r="L186" i="5"/>
  <c r="J103" i="5"/>
  <c r="G19" i="6" s="1"/>
  <c r="I83" i="7" s="1"/>
  <c r="J83" i="7" s="1"/>
  <c r="J107" i="7" s="1"/>
  <c r="I10" i="8" s="1"/>
  <c r="J10" i="8" s="1"/>
  <c r="H103" i="5"/>
  <c r="F19" i="6" s="1"/>
  <c r="G83" i="7" s="1"/>
  <c r="H83" i="7" s="1"/>
  <c r="H107" i="7" s="1"/>
  <c r="G10" i="8" s="1"/>
  <c r="H10" i="8" s="1"/>
  <c r="L191" i="5"/>
  <c r="F181" i="5"/>
  <c r="H177" i="5"/>
  <c r="F30" i="6" s="1"/>
  <c r="G69" i="5" s="1"/>
  <c r="H69" i="5" s="1"/>
  <c r="L175" i="5"/>
  <c r="L174" i="5"/>
  <c r="H71" i="5"/>
  <c r="F13" i="6" s="1"/>
  <c r="G39" i="7" s="1"/>
  <c r="H39" i="7" s="1"/>
  <c r="E30" i="6"/>
  <c r="E69" i="5" s="1"/>
  <c r="G63" i="5"/>
  <c r="H63" i="5" s="1"/>
  <c r="H65" i="5" s="1"/>
  <c r="F12" i="6" s="1"/>
  <c r="G38" i="7" s="1"/>
  <c r="H38" i="7" s="1"/>
  <c r="G56" i="5"/>
  <c r="H56" i="5" s="1"/>
  <c r="H58" i="5" s="1"/>
  <c r="F11" i="6" s="1"/>
  <c r="G37" i="7" s="1"/>
  <c r="H37" i="7" s="1"/>
  <c r="G49" i="5"/>
  <c r="H49" i="5" s="1"/>
  <c r="H51" i="5" s="1"/>
  <c r="F10" i="6" s="1"/>
  <c r="G36" i="7" s="1"/>
  <c r="H36" i="7" s="1"/>
  <c r="L168" i="5"/>
  <c r="I130" i="5"/>
  <c r="J130" i="5" s="1"/>
  <c r="J137" i="5" s="1"/>
  <c r="G24" i="6" s="1"/>
  <c r="I117" i="5" s="1"/>
  <c r="J117" i="5" s="1"/>
  <c r="J150" i="5"/>
  <c r="G25" i="6" s="1"/>
  <c r="I118" i="5" s="1"/>
  <c r="J118" i="5" s="1"/>
  <c r="G143" i="5"/>
  <c r="H143" i="5" s="1"/>
  <c r="H150" i="5" s="1"/>
  <c r="F25" i="6" s="1"/>
  <c r="G118" i="5" s="1"/>
  <c r="H118" i="5" s="1"/>
  <c r="L160" i="5"/>
  <c r="L159" i="5"/>
  <c r="L161" i="5"/>
  <c r="J156" i="5"/>
  <c r="G26" i="6" s="1"/>
  <c r="I122" i="5" s="1"/>
  <c r="J122" i="5" s="1"/>
  <c r="J124" i="5" s="1"/>
  <c r="G23" i="6" s="1"/>
  <c r="I36" i="5" s="1"/>
  <c r="J36" i="5" s="1"/>
  <c r="K154" i="5"/>
  <c r="F154" i="5"/>
  <c r="L154" i="5" s="1"/>
  <c r="K153" i="5"/>
  <c r="L153" i="5"/>
  <c r="L148" i="5"/>
  <c r="L147" i="5"/>
  <c r="L146" i="5"/>
  <c r="L145" i="5"/>
  <c r="L144" i="5"/>
  <c r="L140" i="5"/>
  <c r="L135" i="5"/>
  <c r="L134" i="5"/>
  <c r="L133" i="5"/>
  <c r="K132" i="5"/>
  <c r="F132" i="5"/>
  <c r="L132" i="5" s="1"/>
  <c r="F131" i="5"/>
  <c r="L127" i="5"/>
  <c r="H137" i="5"/>
  <c r="F24" i="6" s="1"/>
  <c r="G117" i="5" s="1"/>
  <c r="H117" i="5" s="1"/>
  <c r="H124" i="5"/>
  <c r="F23" i="6" s="1"/>
  <c r="G36" i="5" s="1"/>
  <c r="H36" i="5" s="1"/>
  <c r="L112" i="5"/>
  <c r="G23" i="5"/>
  <c r="H23" i="5" s="1"/>
  <c r="H24" i="5" s="1"/>
  <c r="F6" i="6" s="1"/>
  <c r="G32" i="7" s="1"/>
  <c r="H32" i="7" s="1"/>
  <c r="L107" i="5"/>
  <c r="K106" i="5"/>
  <c r="F106" i="5"/>
  <c r="K96" i="5"/>
  <c r="L98" i="5"/>
  <c r="L96" i="5"/>
  <c r="K92" i="5"/>
  <c r="F92" i="5"/>
  <c r="L92" i="5" s="1"/>
  <c r="K91" i="5"/>
  <c r="F91" i="5"/>
  <c r="F93" i="5" s="1"/>
  <c r="E17" i="6" s="1"/>
  <c r="J88" i="5"/>
  <c r="G16" i="6" s="1"/>
  <c r="I42" i="7" s="1"/>
  <c r="J42" i="7" s="1"/>
  <c r="K87" i="5"/>
  <c r="H88" i="5"/>
  <c r="F16" i="6" s="1"/>
  <c r="G42" i="7" s="1"/>
  <c r="H42" i="7" s="1"/>
  <c r="L87" i="5"/>
  <c r="K86" i="5"/>
  <c r="L86" i="5"/>
  <c r="E16" i="6"/>
  <c r="E42" i="7" s="1"/>
  <c r="L81" i="5"/>
  <c r="L80" i="5"/>
  <c r="J82" i="5"/>
  <c r="J83" i="5" s="1"/>
  <c r="G15" i="6" s="1"/>
  <c r="I41" i="7" s="1"/>
  <c r="J41" i="7" s="1"/>
  <c r="L41" i="7" s="1"/>
  <c r="L75" i="5"/>
  <c r="L74" i="5"/>
  <c r="K70" i="5"/>
  <c r="L64" i="5"/>
  <c r="L54" i="5"/>
  <c r="L50" i="5"/>
  <c r="K50" i="5"/>
  <c r="L43" i="5"/>
  <c r="H44" i="5"/>
  <c r="F9" i="6" s="1"/>
  <c r="G35" i="7" s="1"/>
  <c r="H35" i="7" s="1"/>
  <c r="K43" i="5"/>
  <c r="L34" i="5"/>
  <c r="L33" i="5"/>
  <c r="L32" i="5"/>
  <c r="H29" i="5"/>
  <c r="F7" i="6" s="1"/>
  <c r="G33" i="7" s="1"/>
  <c r="H33" i="7" s="1"/>
  <c r="H5" i="6"/>
  <c r="L18" i="5"/>
  <c r="L19" i="5"/>
  <c r="L12" i="5"/>
  <c r="L11" i="5"/>
  <c r="L10" i="5"/>
  <c r="L9" i="5"/>
  <c r="L8" i="5"/>
  <c r="L7" i="5"/>
  <c r="L6" i="5"/>
  <c r="L5" i="5"/>
  <c r="E32" i="6"/>
  <c r="E29" i="6"/>
  <c r="J170" i="5"/>
  <c r="E28" i="6"/>
  <c r="E27" i="6"/>
  <c r="K149" i="5"/>
  <c r="E21" i="6"/>
  <c r="E18" i="6"/>
  <c r="K97" i="5"/>
  <c r="E15" i="6"/>
  <c r="E41" i="7" s="1"/>
  <c r="F41" i="7" s="1"/>
  <c r="E14" i="6"/>
  <c r="E40" i="7" s="1"/>
  <c r="J76" i="5"/>
  <c r="J113" i="5" l="1"/>
  <c r="J176" i="5"/>
  <c r="J177" i="5" s="1"/>
  <c r="G30" i="6" s="1"/>
  <c r="I69" i="5" s="1"/>
  <c r="J69" i="5" s="1"/>
  <c r="J71" i="5" s="1"/>
  <c r="G13" i="6" s="1"/>
  <c r="I39" i="7" s="1"/>
  <c r="J39" i="7" s="1"/>
  <c r="K57" i="5"/>
  <c r="F57" i="5"/>
  <c r="L57" i="5" s="1"/>
  <c r="K48" i="5"/>
  <c r="F48" i="5"/>
  <c r="L48" i="5" s="1"/>
  <c r="L164" i="5"/>
  <c r="K41" i="7"/>
  <c r="F129" i="5"/>
  <c r="L129" i="5" s="1"/>
  <c r="K129" i="5"/>
  <c r="K27" i="5"/>
  <c r="F27" i="5"/>
  <c r="L27" i="5" s="1"/>
  <c r="H119" i="5"/>
  <c r="F22" i="6" s="1"/>
  <c r="G35" i="5" s="1"/>
  <c r="H35" i="5" s="1"/>
  <c r="H37" i="5" s="1"/>
  <c r="F8" i="6" s="1"/>
  <c r="G34" i="7" s="1"/>
  <c r="H34" i="7" s="1"/>
  <c r="H55" i="7" s="1"/>
  <c r="G8" i="8" s="1"/>
  <c r="H8" i="8" s="1"/>
  <c r="G6" i="8" s="1"/>
  <c r="H6" i="8" s="1"/>
  <c r="G5" i="8" s="1"/>
  <c r="H5" i="8" s="1"/>
  <c r="E8" i="3" s="1"/>
  <c r="K128" i="5"/>
  <c r="E155" i="5"/>
  <c r="F155" i="5" s="1"/>
  <c r="L155" i="5" s="1"/>
  <c r="H18" i="6"/>
  <c r="E60" i="7"/>
  <c r="F61" i="5"/>
  <c r="L61" i="5" s="1"/>
  <c r="K61" i="5"/>
  <c r="H17" i="6"/>
  <c r="E59" i="7"/>
  <c r="K68" i="5"/>
  <c r="F68" i="5"/>
  <c r="L68" i="5" s="1"/>
  <c r="F42" i="7"/>
  <c r="L42" i="7" s="1"/>
  <c r="K42" i="7"/>
  <c r="F40" i="7"/>
  <c r="L131" i="5"/>
  <c r="F136" i="5"/>
  <c r="K131" i="5"/>
  <c r="F156" i="5"/>
  <c r="L156" i="5" s="1"/>
  <c r="L165" i="5"/>
  <c r="F55" i="5"/>
  <c r="L55" i="5" s="1"/>
  <c r="K55" i="5"/>
  <c r="F41" i="5"/>
  <c r="L41" i="5" s="1"/>
  <c r="K41" i="5"/>
  <c r="H32" i="6"/>
  <c r="E102" i="5"/>
  <c r="L181" i="5"/>
  <c r="F182" i="5"/>
  <c r="H30" i="6"/>
  <c r="L176" i="5"/>
  <c r="K69" i="5"/>
  <c r="F69" i="5"/>
  <c r="L170" i="5"/>
  <c r="J171" i="5"/>
  <c r="E63" i="5"/>
  <c r="E56" i="5"/>
  <c r="E49" i="5"/>
  <c r="E42" i="5"/>
  <c r="J119" i="5"/>
  <c r="G22" i="6" s="1"/>
  <c r="I35" i="5" s="1"/>
  <c r="J35" i="5" s="1"/>
  <c r="H28" i="6"/>
  <c r="E130" i="5"/>
  <c r="E143" i="5"/>
  <c r="H27" i="6"/>
  <c r="E123" i="5"/>
  <c r="L136" i="5"/>
  <c r="J37" i="5"/>
  <c r="G8" i="6" s="1"/>
  <c r="I34" i="7" s="1"/>
  <c r="J34" i="7" s="1"/>
  <c r="L113" i="5"/>
  <c r="J114" i="5"/>
  <c r="E23" i="5"/>
  <c r="E28" i="5"/>
  <c r="F108" i="5"/>
  <c r="L106" i="5"/>
  <c r="L93" i="5"/>
  <c r="L91" i="5"/>
  <c r="L88" i="5"/>
  <c r="H16" i="6"/>
  <c r="L82" i="5"/>
  <c r="H15" i="6"/>
  <c r="L83" i="5"/>
  <c r="L76" i="5"/>
  <c r="J77" i="5"/>
  <c r="E26" i="6" l="1"/>
  <c r="F59" i="7"/>
  <c r="K59" i="7"/>
  <c r="L177" i="5"/>
  <c r="K155" i="5"/>
  <c r="K60" i="7"/>
  <c r="F60" i="7"/>
  <c r="L60" i="7" s="1"/>
  <c r="H28" i="8"/>
  <c r="E17" i="3"/>
  <c r="E9" i="3"/>
  <c r="E10" i="3" s="1"/>
  <c r="E15" i="3"/>
  <c r="E14" i="3"/>
  <c r="E16" i="3" s="1"/>
  <c r="K102" i="5"/>
  <c r="F102" i="5"/>
  <c r="L102" i="5" s="1"/>
  <c r="L182" i="5"/>
  <c r="E31" i="6"/>
  <c r="F71" i="5"/>
  <c r="L69" i="5"/>
  <c r="G29" i="6"/>
  <c r="L171" i="5"/>
  <c r="F49" i="5"/>
  <c r="F56" i="5"/>
  <c r="F63" i="5"/>
  <c r="F42" i="5"/>
  <c r="F143" i="5"/>
  <c r="K143" i="5"/>
  <c r="F130" i="5"/>
  <c r="K130" i="5"/>
  <c r="F123" i="5"/>
  <c r="L123" i="5" s="1"/>
  <c r="K123" i="5"/>
  <c r="H26" i="6"/>
  <c r="E122" i="5"/>
  <c r="G21" i="6"/>
  <c r="L114" i="5"/>
  <c r="F28" i="5"/>
  <c r="F23" i="5"/>
  <c r="E20" i="6"/>
  <c r="L108" i="5"/>
  <c r="G14" i="6"/>
  <c r="L77" i="5"/>
  <c r="H14" i="6" l="1"/>
  <c r="I40" i="7"/>
  <c r="L59" i="7"/>
  <c r="L81" i="7" s="1"/>
  <c r="F81" i="7"/>
  <c r="E9" i="8" s="1"/>
  <c r="E13" i="3"/>
  <c r="E12" i="3"/>
  <c r="H31" i="6"/>
  <c r="E101" i="5"/>
  <c r="E13" i="6"/>
  <c r="L71" i="5"/>
  <c r="I49" i="5"/>
  <c r="I56" i="5"/>
  <c r="I63" i="5"/>
  <c r="I42" i="5"/>
  <c r="H29" i="6"/>
  <c r="F44" i="5"/>
  <c r="F58" i="5"/>
  <c r="F51" i="5"/>
  <c r="F65" i="5"/>
  <c r="L130" i="5"/>
  <c r="F137" i="5"/>
  <c r="L143" i="5"/>
  <c r="F150" i="5"/>
  <c r="F122" i="5"/>
  <c r="K122" i="5"/>
  <c r="I28" i="5"/>
  <c r="I23" i="5"/>
  <c r="H21" i="6"/>
  <c r="F24" i="5"/>
  <c r="F29" i="5"/>
  <c r="H20" i="6"/>
  <c r="E14" i="5"/>
  <c r="F9" i="8" l="1"/>
  <c r="L9" i="8" s="1"/>
  <c r="K9" i="8"/>
  <c r="H13" i="6"/>
  <c r="E39" i="7"/>
  <c r="J40" i="7"/>
  <c r="L40" i="7" s="1"/>
  <c r="K40" i="7"/>
  <c r="F101" i="5"/>
  <c r="K101" i="5"/>
  <c r="J42" i="5"/>
  <c r="K42" i="5"/>
  <c r="J63" i="5"/>
  <c r="K63" i="5"/>
  <c r="J56" i="5"/>
  <c r="K56" i="5"/>
  <c r="J49" i="5"/>
  <c r="K49" i="5"/>
  <c r="E10" i="6"/>
  <c r="E36" i="7" s="1"/>
  <c r="E11" i="6"/>
  <c r="E37" i="7" s="1"/>
  <c r="E12" i="6"/>
  <c r="E38" i="7" s="1"/>
  <c r="E9" i="6"/>
  <c r="E35" i="7" s="1"/>
  <c r="L137" i="5"/>
  <c r="E24" i="6"/>
  <c r="L150" i="5"/>
  <c r="E25" i="6"/>
  <c r="L122" i="5"/>
  <c r="F124" i="5"/>
  <c r="J23" i="5"/>
  <c r="K23" i="5"/>
  <c r="J28" i="5"/>
  <c r="K28" i="5"/>
  <c r="E7" i="6"/>
  <c r="E33" i="7" s="1"/>
  <c r="F33" i="7" s="1"/>
  <c r="E6" i="6"/>
  <c r="E32" i="7" s="1"/>
  <c r="K14" i="5"/>
  <c r="F14" i="5"/>
  <c r="F37" i="7" l="1"/>
  <c r="F39" i="7"/>
  <c r="L39" i="7" s="1"/>
  <c r="K39" i="7"/>
  <c r="F35" i="7"/>
  <c r="F38" i="7"/>
  <c r="F36" i="7"/>
  <c r="F32" i="7"/>
  <c r="F103" i="5"/>
  <c r="L101" i="5"/>
  <c r="J51" i="5"/>
  <c r="L49" i="5"/>
  <c r="J65" i="5"/>
  <c r="L63" i="5"/>
  <c r="J58" i="5"/>
  <c r="L56" i="5"/>
  <c r="J44" i="5"/>
  <c r="L42" i="5"/>
  <c r="H25" i="6"/>
  <c r="E118" i="5"/>
  <c r="E117" i="5"/>
  <c r="H24" i="6"/>
  <c r="E23" i="6"/>
  <c r="L124" i="5"/>
  <c r="J29" i="5"/>
  <c r="L28" i="5"/>
  <c r="J24" i="5"/>
  <c r="L23" i="5"/>
  <c r="F15" i="5"/>
  <c r="L14" i="5"/>
  <c r="L103" i="5" l="1"/>
  <c r="E19" i="6"/>
  <c r="G11" i="6"/>
  <c r="L58" i="5"/>
  <c r="G12" i="6"/>
  <c r="L65" i="5"/>
  <c r="G9" i="6"/>
  <c r="L44" i="5"/>
  <c r="G10" i="6"/>
  <c r="L51" i="5"/>
  <c r="F117" i="5"/>
  <c r="K117" i="5"/>
  <c r="F118" i="5"/>
  <c r="L118" i="5" s="1"/>
  <c r="K118" i="5"/>
  <c r="E36" i="5"/>
  <c r="H23" i="6"/>
  <c r="G7" i="6"/>
  <c r="L29" i="5"/>
  <c r="G6" i="6"/>
  <c r="L24" i="5"/>
  <c r="L15" i="5"/>
  <c r="E4" i="6"/>
  <c r="H4" i="6" l="1"/>
  <c r="E5" i="7"/>
  <c r="H6" i="6"/>
  <c r="I32" i="7"/>
  <c r="H11" i="6"/>
  <c r="I37" i="7"/>
  <c r="H12" i="6"/>
  <c r="I38" i="7"/>
  <c r="H9" i="6"/>
  <c r="I35" i="7"/>
  <c r="H19" i="6"/>
  <c r="E83" i="7"/>
  <c r="H7" i="6"/>
  <c r="I33" i="7"/>
  <c r="H10" i="6"/>
  <c r="I36" i="7"/>
  <c r="L117" i="5"/>
  <c r="F119" i="5"/>
  <c r="F36" i="5"/>
  <c r="L36" i="5" s="1"/>
  <c r="K36" i="5"/>
  <c r="J38" i="7" l="1"/>
  <c r="L38" i="7" s="1"/>
  <c r="K38" i="7"/>
  <c r="J32" i="7"/>
  <c r="K32" i="7"/>
  <c r="J37" i="7"/>
  <c r="L37" i="7" s="1"/>
  <c r="K37" i="7"/>
  <c r="F83" i="7"/>
  <c r="K83" i="7"/>
  <c r="F5" i="7"/>
  <c r="K5" i="7"/>
  <c r="J36" i="7"/>
  <c r="L36" i="7" s="1"/>
  <c r="K36" i="7"/>
  <c r="K33" i="7"/>
  <c r="J33" i="7"/>
  <c r="L33" i="7" s="1"/>
  <c r="J35" i="7"/>
  <c r="L35" i="7" s="1"/>
  <c r="K35" i="7"/>
  <c r="E22" i="6"/>
  <c r="L119" i="5"/>
  <c r="F107" i="7" l="1"/>
  <c r="E10" i="8" s="1"/>
  <c r="L83" i="7"/>
  <c r="L107" i="7" s="1"/>
  <c r="J55" i="7"/>
  <c r="I8" i="8" s="1"/>
  <c r="J8" i="8" s="1"/>
  <c r="I6" i="8" s="1"/>
  <c r="J6" i="8" s="1"/>
  <c r="I5" i="8" s="1"/>
  <c r="J5" i="8" s="1"/>
  <c r="L32" i="7"/>
  <c r="F29" i="7"/>
  <c r="E7" i="8" s="1"/>
  <c r="L5" i="7"/>
  <c r="L29" i="7" s="1"/>
  <c r="E35" i="5"/>
  <c r="H22" i="6"/>
  <c r="J28" i="8" l="1"/>
  <c r="E11" i="3"/>
  <c r="F7" i="8"/>
  <c r="K7" i="8"/>
  <c r="F10" i="8"/>
  <c r="L10" i="8" s="1"/>
  <c r="K10" i="8"/>
  <c r="F35" i="5"/>
  <c r="K35" i="5"/>
  <c r="L7" i="8" l="1"/>
  <c r="L35" i="5"/>
  <c r="F37" i="5"/>
  <c r="L37" i="5" l="1"/>
  <c r="E8" i="6"/>
  <c r="H8" i="6" l="1"/>
  <c r="E34" i="7"/>
  <c r="K34" i="7" l="1"/>
  <c r="F34" i="7"/>
  <c r="L34" i="7" l="1"/>
  <c r="L55" i="7" s="1"/>
  <c r="F55" i="7"/>
  <c r="E8" i="8" s="1"/>
  <c r="F8" i="8" l="1"/>
  <c r="K8" i="8"/>
  <c r="L8" i="8" l="1"/>
  <c r="E6" i="8"/>
  <c r="F6" i="8" l="1"/>
  <c r="K6" i="8"/>
  <c r="L6" i="8" l="1"/>
  <c r="E5" i="8"/>
  <c r="K5" i="8" l="1"/>
  <c r="F5" i="8"/>
  <c r="L5" i="8" l="1"/>
  <c r="L28" i="8" s="1"/>
  <c r="E4" i="3"/>
  <c r="E7" i="3" s="1"/>
  <c r="F28" i="8"/>
  <c r="E19" i="3" l="1"/>
  <c r="E21" i="3"/>
  <c r="E20" i="3"/>
  <c r="E18" i="3"/>
  <c r="E22" i="3"/>
  <c r="E23" i="3" l="1"/>
  <c r="E24" i="3" s="1"/>
  <c r="E25" i="3" s="1"/>
  <c r="E26" i="3" s="1"/>
  <c r="E27" i="3" s="1"/>
  <c r="E28" i="3" s="1"/>
  <c r="E29" i="3" s="1"/>
  <c r="E30" i="3" s="1"/>
</calcChain>
</file>

<file path=xl/sharedStrings.xml><?xml version="1.0" encoding="utf-8"?>
<sst xmlns="http://schemas.openxmlformats.org/spreadsheetml/2006/main" count="3293" uniqueCount="681">
  <si>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</si>
  <si>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</si>
  <si>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</si>
  <si>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</si>
  <si>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</si>
  <si>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</si>
  <si>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</si>
  <si>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</si>
  <si>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</si>
  <si>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</si>
  <si>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</si>
  <si>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</si>
  <si>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</si>
  <si>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</si>
  <si>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</si>
  <si>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</si>
  <si>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</si>
  <si>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</si>
  <si>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</si>
  <si>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</si>
  <si>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</si>
  <si>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</si>
  <si>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</si>
  <si>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</si>
  <si>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</si>
  <si>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</si>
  <si>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</si>
  <si>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</si>
  <si>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</si>
  <si>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</si>
  <si>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</si>
  <si>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</si>
  <si>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</si>
  <si>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</si>
  <si>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</si>
  <si>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</si>
  <si>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</si>
  <si>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</si>
  <si>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</si>
  <si>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</si>
  <si>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</si>
  <si>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</si>
  <si>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</si>
  <si>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</si>
  <si>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</si>
  <si>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</si>
  <si>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</si>
  <si>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</si>
  <si>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</si>
  <si>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</si>
  <si>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전북도청 의회청사 2층 사무실 리모델링</t>
  </si>
  <si>
    <t/>
  </si>
  <si>
    <t>01</t>
  </si>
  <si>
    <t>0101  도청의회청사</t>
  </si>
  <si>
    <t>0101</t>
  </si>
  <si>
    <t>010101  가  설  공  사</t>
  </si>
  <si>
    <t>010101</t>
  </si>
  <si>
    <t>강관 조립말비계(이동식)</t>
  </si>
  <si>
    <t>높이 2m, 3개월</t>
  </si>
  <si>
    <t>대</t>
  </si>
  <si>
    <t>5F0324F1F5D57C380622B046E9220B</t>
  </si>
  <si>
    <t>T</t>
  </si>
  <si>
    <t>F</t>
  </si>
  <si>
    <t>0101015F0324F1F5D57C380622B046E9220B</t>
  </si>
  <si>
    <t>건축물현장정리</t>
  </si>
  <si>
    <t>철근콘크리트조 30%</t>
  </si>
  <si>
    <t>M2</t>
  </si>
  <si>
    <t>5F0324F4B53CC731F64F91E66B44FF</t>
  </si>
  <si>
    <t>0101015F0324F4B53CC731F64F91E66B44FF</t>
  </si>
  <si>
    <t>[ 합           계 ]</t>
  </si>
  <si>
    <t>TOTAL</t>
  </si>
  <si>
    <t>010102  목공사및수장공사</t>
  </si>
  <si>
    <t>010102</t>
  </si>
  <si>
    <t>석고보드</t>
  </si>
  <si>
    <t>석고보드, 평보드, 9.5*900*1800mm(㎡)</t>
  </si>
  <si>
    <t>5827D48755D0CF37767CEEF69F3A4839996480</t>
  </si>
  <si>
    <t>0101025827D48755D0CF37767CEEF69F3A4839996480</t>
  </si>
  <si>
    <t>벽체틀</t>
  </si>
  <si>
    <t>30*30, @300*600</t>
  </si>
  <si>
    <t>5F03A4A4459F8034862201E6C4AAF9</t>
  </si>
  <si>
    <t>0101025F03A4A4459F8034862201E6C4AAF9</t>
  </si>
  <si>
    <t>75*45, @450*450</t>
  </si>
  <si>
    <t>5F03A4A4459FBD39C660DA0652BC91</t>
  </si>
  <si>
    <t>0101025F03A4A4459FBD39C660DA0652BC91</t>
  </si>
  <si>
    <t>칸막이상부보강</t>
  </si>
  <si>
    <t>C-100*50*20*2.3T L=1930*2+ㅁ-50*100*2.3 L=200</t>
  </si>
  <si>
    <t>개소</t>
  </si>
  <si>
    <t>5F03F428B5302F3EE6D8F80637BC39</t>
  </si>
  <si>
    <t>0101025F03F428B5302F3EE6D8F80637BC39</t>
  </si>
  <si>
    <t>걸레받이 붙임</t>
  </si>
  <si>
    <t>MDF 9T, H=90</t>
  </si>
  <si>
    <t>M</t>
  </si>
  <si>
    <t>5F03C4F275842834669F7F56DCA6EF</t>
  </si>
  <si>
    <t>0101025F03C4F275842834669F7F56DCA6EF</t>
  </si>
  <si>
    <t>중간몰딩 붙임</t>
  </si>
  <si>
    <t>MDF18T, W=90</t>
  </si>
  <si>
    <t>5F03C4F275842834669F7F56DCA6EC</t>
  </si>
  <si>
    <t>0101025F03C4F275842834669F7F56DCA6EC</t>
  </si>
  <si>
    <t>천정몰딩 붙임</t>
  </si>
  <si>
    <t>MDF 12T, W=90</t>
  </si>
  <si>
    <t>5F03C4F275842834669F7F56DCA6ED</t>
  </si>
  <si>
    <t>0101025F03C4F275842834669F7F56DCA6ED</t>
  </si>
  <si>
    <t>출입문몰딩 붙임</t>
  </si>
  <si>
    <t>5F03C4F275842834669F7F56DCA6EA</t>
  </si>
  <si>
    <t>0101025F03C4F275842834669F7F56DCA6EA</t>
  </si>
  <si>
    <t>벽, MDF붙임</t>
  </si>
  <si>
    <t>9t 무늬목필름</t>
  </si>
  <si>
    <t>5F03C4F0B517C73576D47DA649F65B</t>
  </si>
  <si>
    <t>0101025F03C4F0B517C73576D47DA649F65B</t>
  </si>
  <si>
    <t>텍스설치 - 시공비</t>
  </si>
  <si>
    <t>5F03C4F0B517FC34F697E626A861FA</t>
  </si>
  <si>
    <t>0101025F03C4F0B517FC34F697E626A861FA</t>
  </si>
  <si>
    <t>석고판 나사 고정(바탕용) 설치비</t>
  </si>
  <si>
    <t>벽, 2겹 붙임</t>
  </si>
  <si>
    <t>5F03C4F0B5205F30F65D0DC62A43FF</t>
  </si>
  <si>
    <t>0101025F03C4F0B5205F30F65D0DC62A43FF</t>
  </si>
  <si>
    <t>텍스, 합판 철거(천장)</t>
  </si>
  <si>
    <t>해체재 재사용</t>
  </si>
  <si>
    <t>5F022405D5FFAE3D0616AC563F0C81</t>
  </si>
  <si>
    <t>0101025F022405D5FFAE3D0616AC563F0C81</t>
  </si>
  <si>
    <t>010103  창호및유리공사</t>
  </si>
  <si>
    <t>010103</t>
  </si>
  <si>
    <t>도어힌지</t>
  </si>
  <si>
    <t>도어힌지, 황동, 베어링2개, 101.6*2.7mm</t>
  </si>
  <si>
    <t>개</t>
  </si>
  <si>
    <t>5827C4FED5A7CD3776D367E6EC1A305166FFDC</t>
  </si>
  <si>
    <t>0101035827C4FED5A7CD3776D367E6EC1A305166FFDC</t>
  </si>
  <si>
    <t>도어핸들</t>
  </si>
  <si>
    <t>도어핸들, 9000PB, 레바형</t>
  </si>
  <si>
    <t>조</t>
  </si>
  <si>
    <t>5827C4FED5A7CD3BD682475698D1B5F38E1C12</t>
  </si>
  <si>
    <t>0101035827C4FED5A7CD3BD682475698D1B5F38E1C12</t>
  </si>
  <si>
    <t>WD1[도청의회청사]</t>
  </si>
  <si>
    <t>0.900 x 2.100 = 1.890</t>
  </si>
  <si>
    <t>EA</t>
  </si>
  <si>
    <t>5F03F426855076339664BAB6461F35</t>
  </si>
  <si>
    <t>0101035F03F426855076339664BAB6461F35</t>
  </si>
  <si>
    <t>도아록설치</t>
  </si>
  <si>
    <t>목재문, 재료비 별도</t>
  </si>
  <si>
    <t>5F03F42105264B38D67C8626FEB986</t>
  </si>
  <si>
    <t>0101035F03F42105264B38D67C8626FEB986</t>
  </si>
  <si>
    <t>010104  도  장  공  사</t>
  </si>
  <si>
    <t>010104</t>
  </si>
  <si>
    <t>수성페인트(롤러칠)</t>
  </si>
  <si>
    <t>내부, 3회, 친환경페인트(POP)</t>
  </si>
  <si>
    <t>5F03D4D9B566A03436154566B8392B</t>
  </si>
  <si>
    <t>0101045F03D4D9B566A03436154566B8392B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</si>
  <si>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</si>
  <si>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</si>
  <si>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</si>
  <si>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</si>
  <si>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</si>
  <si>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</si>
  <si>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</si>
  <si>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</si>
  <si>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</si>
  <si>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</si>
  <si>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</si>
  <si>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</si>
  <si>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</si>
  <si>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</si>
  <si>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</si>
  <si>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</si>
  <si>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</si>
  <si>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</si>
  <si>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</si>
  <si>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</si>
  <si>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강관 조립말비계(이동식)  높이 2m, 3개월  대  토목 2-6-4, 6   ( 호표 1 )</t>
  </si>
  <si>
    <t>호표 1</t>
  </si>
  <si>
    <t>토목 2-6-4, 6</t>
  </si>
  <si>
    <t>비계안정장치</t>
  </si>
  <si>
    <t>비계안정장치, 비계기본틀, 기둥, 1.2*1.7m</t>
  </si>
  <si>
    <t>5827D48755262D3D361267C68B2D87D46659D6</t>
  </si>
  <si>
    <t>5F0324F1F5D57C380622B046E9220B5827D48755262D3D361267C68B2D87D46659D6</t>
  </si>
  <si>
    <t>비계안정장치, 가새, 1.2*1.9m</t>
  </si>
  <si>
    <t>5827D48755262D3D361267C68B2D87D46659D8</t>
  </si>
  <si>
    <t>5F0324F1F5D57C380622B046E9220B5827D48755262D3D361267C68B2D87D46659D8</t>
  </si>
  <si>
    <t>비계안정장치, 수평띠장, 1829mm</t>
  </si>
  <si>
    <t>5827D48755262D3D361267C68B2D87D466561F</t>
  </si>
  <si>
    <t>5F0324F1F5D57C380622B046E9220B5827D48755262D3D361267C68B2D87D466561F</t>
  </si>
  <si>
    <t>비계안정장치, 손잡이기둥</t>
  </si>
  <si>
    <t>5827D48755262D3D361267C68B2D87D4665618</t>
  </si>
  <si>
    <t>5F0324F1F5D57C380622B046E9220B5827D48755262D3D361267C68B2D87D4665618</t>
  </si>
  <si>
    <t>비계안정장치, 손잡이, 1229mm</t>
  </si>
  <si>
    <t>5827D48755262D3D361267C68B2D87D466561E</t>
  </si>
  <si>
    <t>5F0324F1F5D57C380622B046E9220B5827D48755262D3D361267C68B2D87D466561E</t>
  </si>
  <si>
    <t>비계안정장치, 손잡이, 1829mm</t>
  </si>
  <si>
    <t>5827D48755262D3D361267C68B2D87D4665619</t>
  </si>
  <si>
    <t>5F0324F1F5D57C380622B046E9220B5827D48755262D3D361267C68B2D87D4665619</t>
  </si>
  <si>
    <t>비계안정장치, 바퀴</t>
  </si>
  <si>
    <t>5827D48755262D3D361267C68B2D87D466561B</t>
  </si>
  <si>
    <t>5F0324F1F5D57C380622B046E9220B5827D48755262D3D361267C68B2D87D466561B</t>
  </si>
  <si>
    <t>비계안정장치, 쟈키</t>
  </si>
  <si>
    <t>5827D48755262D3D361267C68B2D87D466561A</t>
  </si>
  <si>
    <t>5F0324F1F5D57C380622B046E9220B5827D48755262D3D361267C68B2D87D466561A</t>
  </si>
  <si>
    <t>판재</t>
  </si>
  <si>
    <t>판재, 외송, 일반</t>
  </si>
  <si>
    <t>M3</t>
  </si>
  <si>
    <t>5827D48755B5C63F4629222675230E01A47AEE</t>
  </si>
  <si>
    <t>5F0324F1F5D57C380622B046E9220B5827D48755B5C63F4629222675230E01A47AEE</t>
  </si>
  <si>
    <t>강관 조립말비계(이동식) - 노무비</t>
  </si>
  <si>
    <t>높이 2m, 설치, 해체비</t>
  </si>
  <si>
    <t>5F0324F1F5D57C380622B056F014C3</t>
  </si>
  <si>
    <t>5F0324F1F5D57C380622B046E9220B5F0324F1F5D57C380622B056F014C3</t>
  </si>
  <si>
    <t xml:space="preserve"> [ 합          계 ]</t>
  </si>
  <si>
    <t>건축물현장정리  철근콘크리트조 30%  M2     ( 호표 2 )</t>
  </si>
  <si>
    <t>호표 2</t>
  </si>
  <si>
    <t>보통인부</t>
  </si>
  <si>
    <t>일반공사 직종</t>
  </si>
  <si>
    <t>인</t>
  </si>
  <si>
    <t>5FD1B4E585B1663496ABD7F65444D5A7DBDFDF</t>
  </si>
  <si>
    <t>5F0324F4B53CC731F64F91E66B44FF5FD1B4E585B1663496ABD7F65444D5A7DBDFDF</t>
  </si>
  <si>
    <t>벽체틀  30*30, @450*600  M2  건축 11-1-3.1   ( 호표 3 )</t>
  </si>
  <si>
    <t>30*30, @450*600</t>
  </si>
  <si>
    <t>호표 3</t>
  </si>
  <si>
    <t>건축 11-1-3.1</t>
  </si>
  <si>
    <t>각재</t>
  </si>
  <si>
    <t>각재, 외송</t>
  </si>
  <si>
    <t>재</t>
  </si>
  <si>
    <t>5827D48755B5C63F46BFC4368343F7D01C7970</t>
  </si>
  <si>
    <t>5F03A4A4459F8034862201E6C4AAF95827D48755B5C63F46BFC4368343F7D01C7970</t>
  </si>
  <si>
    <t>자재 별도</t>
  </si>
  <si>
    <t>5F03A4A4459F923BA69ED326770A1F</t>
  </si>
  <si>
    <t>5F03A4A4459F8034862201E6C4AAF95F03A4A4459F923BA69ED326770A1F</t>
  </si>
  <si>
    <t>벽체틀  75*45, @450*450  M2     ( 호표 4 )</t>
  </si>
  <si>
    <t>호표 4</t>
  </si>
  <si>
    <t>5F03A4A4459FBD39C660DA0652BC915827D48755B5C63F46BFC4368343F7D01C7970</t>
  </si>
  <si>
    <t>5F03A4A4459FBD39C660DA0652BC915F03A4A4459F923BA69ED326770A1F</t>
  </si>
  <si>
    <t>칸막이상부보강  C-100*50*20*2.3T L=1930*2+ㅁ-50*100*2.3 L=200  개소     ( 호표 5 )</t>
  </si>
  <si>
    <t>호표 5</t>
  </si>
  <si>
    <t>경량형강</t>
  </si>
  <si>
    <t>경량형강, 블랙C형강, 100*50*20, t2.3</t>
  </si>
  <si>
    <t>TON</t>
  </si>
  <si>
    <t>5827D48755B5E130666C0E560D0FFD025C97EA</t>
  </si>
  <si>
    <t>5F03F428B5302F3EE6D8F80637BC395827D48755B5E130666C0E560D0FFD025C97EA</t>
  </si>
  <si>
    <t>ㄱ형강</t>
  </si>
  <si>
    <t>ㄱ형강, 등변, 75*75*6mm</t>
  </si>
  <si>
    <t>kg</t>
  </si>
  <si>
    <t>5827D48755B5E1321639E186FA5D4ADF6100CC</t>
  </si>
  <si>
    <t>5F03F428B5302F3EE6D8F80637BC395827D48755B5E1321639E186FA5D4ADF6100CC</t>
  </si>
  <si>
    <t>일반구조용각형강관</t>
  </si>
  <si>
    <t>일반구조용각형강관, 각형강관, 100*50*2.3mm</t>
  </si>
  <si>
    <t>5853245555F2C038965863D68231FE3A3C5CFE</t>
  </si>
  <si>
    <t>5F03F428B5302F3EE6D8F80637BC395853245555F2C038965863D68231FE3A3C5CFE</t>
  </si>
  <si>
    <t>잡철물제작설치(철재)</t>
  </si>
  <si>
    <t>간단</t>
  </si>
  <si>
    <t>5F0394B26574253A662C3B667371AB</t>
  </si>
  <si>
    <t>5F03F428B5302F3EE6D8F80637BC395F0394B26574253A662C3B667371AB</t>
  </si>
  <si>
    <t>녹막이페인트(붓칠)</t>
  </si>
  <si>
    <t>철재면, 1회, 1종</t>
  </si>
  <si>
    <t>5F03D4DB655ECD3296EF2876661480</t>
  </si>
  <si>
    <t>5F03F428B5302F3EE6D8F80637BC395F03D4DB655ECD3296EF2876661480</t>
  </si>
  <si>
    <t>걸레받이 붙임  MDF 9T, H=90  M     ( 호표 6 )</t>
  </si>
  <si>
    <t>호표 6</t>
  </si>
  <si>
    <t>중밀도섬유판</t>
  </si>
  <si>
    <t>중밀도섬유판, 9.0*1220*2440mm</t>
  </si>
  <si>
    <t>580B1421C57A963F36B62F26E7EE726EF96E4C</t>
  </si>
  <si>
    <t>5F03C4F275842834669F7F56DCA6EF580B1421C57A963F36B62F26E7EE726EF96E4C</t>
  </si>
  <si>
    <t>고무접착제</t>
  </si>
  <si>
    <t>고무접착제, 건설용고무풀</t>
  </si>
  <si>
    <t>5827C4FD355E363F76F9CF16B168C96BF75B0F</t>
  </si>
  <si>
    <t>5F03C4F275842834669F7F56DCA6EF5827C4FD355E363F76F9CF16B168C96BF75B0F</t>
  </si>
  <si>
    <t>걸레받이 붙임 - 시공비</t>
  </si>
  <si>
    <t>중밀도섬유판, H=75~120mm 기준</t>
  </si>
  <si>
    <t>5F03C4F275840D3686D4D86695567E</t>
  </si>
  <si>
    <t>5F03C4F275842834669F7F56DCA6EF5F03C4F275840D3686D4D86695567E</t>
  </si>
  <si>
    <t>인테리어필름</t>
  </si>
  <si>
    <t>목무늬,방염</t>
  </si>
  <si>
    <t>5827D48755D0CF37767C23F6DED9B40E477F71</t>
  </si>
  <si>
    <t>5F03C4F275842834669F7F56DCA6EF5827D48755D0CF37767C23F6DED9B40E477F71</t>
  </si>
  <si>
    <t>중간몰딩 붙임  MDF18T, W=90  M     ( 호표 7 )</t>
  </si>
  <si>
    <t>호표 7</t>
  </si>
  <si>
    <t>중밀도섬유판, 18*1220*2440mm</t>
  </si>
  <si>
    <t>580B1421C57A963F36B62F26E7EE726EF96E4F</t>
  </si>
  <si>
    <t>5F03C4F275842834669F7F56DCA6EC580B1421C57A963F36B62F26E7EE726EF96E4F</t>
  </si>
  <si>
    <t>5F03C4F275842834669F7F56DCA6EC5827C4FD355E363F76F9CF16B168C96BF75B0F</t>
  </si>
  <si>
    <t>5F03C4F275842834669F7F56DCA6EC5F03C4F275840D3686D4D86695567E</t>
  </si>
  <si>
    <t>5F03C4F275842834669F7F56DCA6EC5827D48755D0CF37767C23F6DED9B40E477F71</t>
  </si>
  <si>
    <t>천정몰딩 붙임  MDF 12T, W=90  M     ( 호표 8 )</t>
  </si>
  <si>
    <t>호표 8</t>
  </si>
  <si>
    <t>중밀도섬유판, 12*1220*2440mm</t>
  </si>
  <si>
    <t>580B1421C57A963F36B62F26E7EE726EF96E4D</t>
  </si>
  <si>
    <t>5F03C4F275842834669F7F56DCA6ED580B1421C57A963F36B62F26E7EE726EF96E4D</t>
  </si>
  <si>
    <t>5F03C4F275842834669F7F56DCA6ED5827C4FD355E363F76F9CF16B168C96BF75B0F</t>
  </si>
  <si>
    <t>5F03C4F275842834669F7F56DCA6ED5F03C4F275840D3686D4D86695567E</t>
  </si>
  <si>
    <t>5F03C4F275842834669F7F56DCA6ED5827D48755D0CF37767C23F6DED9B40E477F71</t>
  </si>
  <si>
    <t>출입문몰딩 붙임  MDF18T, W=90  M     ( 호표 9 )</t>
  </si>
  <si>
    <t>호표 9</t>
  </si>
  <si>
    <t>5F03C4F275842834669F7F56DCA6EA580B1421C57A963F36B62F26E7EE726EF96E4F</t>
  </si>
  <si>
    <t>5F03C4F275842834669F7F56DCA6EA5827C4FD355E363F76F9CF16B168C96BF75B0F</t>
  </si>
  <si>
    <t>5F03C4F275842834669F7F56DCA6EA5F03C4F275840D3686D4D86695567E</t>
  </si>
  <si>
    <t>5F03C4F275842834669F7F56DCA6EA5827D48755D0CF37767C23F6DED9B40E477F71</t>
  </si>
  <si>
    <t>벽, MDF붙임  9t 무늬목필름  M2     ( 호표 10 )</t>
  </si>
  <si>
    <t>호표 10</t>
  </si>
  <si>
    <t>5F03C4F0B517C73576D47DA649F65B580B1421C57A963F36B62F26E7EE726EF96E4C</t>
  </si>
  <si>
    <t>벽, 합판붙임</t>
  </si>
  <si>
    <t>합판별도</t>
  </si>
  <si>
    <t>5F03C4F0B5430339B6704F263FEFA6</t>
  </si>
  <si>
    <t>5F03C4F0B517C73576D47DA649F65B5F03C4F0B5430339B6704F263FEFA6</t>
  </si>
  <si>
    <t>5F03C4F0B517C73576D47DA649F65B5827D48755D0CF37767C23F6DED9B40E477F71</t>
  </si>
  <si>
    <t>텍스설치 - 시공비    M2     ( 호표 11 )</t>
  </si>
  <si>
    <t>호표 11</t>
  </si>
  <si>
    <t>내장공</t>
  </si>
  <si>
    <t>5FD1B4E585B1663496ABD7F65444D5A7DBDC09</t>
  </si>
  <si>
    <t>5F03C4F0B517FC34F697E626A861FA5FD1B4E585B1663496ABD7F65444D5A7DBDC09</t>
  </si>
  <si>
    <t>5F03C4F0B517FC34F697E626A861FA5FD1B4E585B1663496ABD7F65444D5A7DBDFDF</t>
  </si>
  <si>
    <t>공구손료</t>
  </si>
  <si>
    <t>인력품의 3%</t>
  </si>
  <si>
    <t>식</t>
  </si>
  <si>
    <t>5E1BE428F5195D39F68C78F6F6361</t>
  </si>
  <si>
    <t>5F03C4F0B517FC34F697E626A861FA5E1BE428F5195D39F68C78F6F6361</t>
  </si>
  <si>
    <t>석고판 나사 고정(바탕용) 설치비  벽, 2겹 붙임  M2  건축 11-3-1.2   ( 호표 12 )</t>
  </si>
  <si>
    <t>호표 12</t>
  </si>
  <si>
    <t>건축 11-3-1.2</t>
  </si>
  <si>
    <t>5F03C4F0B5205F30F65D0DC62A43FF5FD1B4E585B1663496ABD7F65444D5A7DBDC09</t>
  </si>
  <si>
    <t>5F03C4F0B5205F30F65D0DC62A43FF5FD1B4E585B1663496ABD7F65444D5A7DBDFDF</t>
  </si>
  <si>
    <t>인력품의 1%</t>
  </si>
  <si>
    <t>5F03C4F0B5205F30F65D0DC62A43FF5E1BE428F5195D39F68C78F6F6361</t>
  </si>
  <si>
    <t>텍스, 합판 철거(천장)  해체재 일부 재사용  M2  건축 18-1-2   ( 호표 13 )</t>
  </si>
  <si>
    <t>해체재 일부 재사용</t>
  </si>
  <si>
    <t>호표 13</t>
  </si>
  <si>
    <t>건축 18-1-2</t>
  </si>
  <si>
    <t>건축목공</t>
  </si>
  <si>
    <t>5FD1B4E585B1663496ABD7F65444D5A7DBDD2C</t>
  </si>
  <si>
    <t>5F022405D5FFAE3D0616AC563F0C815FD1B4E585B1663496ABD7F65444D5A7DBDD2C</t>
  </si>
  <si>
    <t>5F022405D5FFAE3D0616AC563F0C815FD1B4E585B1663496ABD7F65444D5A7DBDFDF</t>
  </si>
  <si>
    <t>WD1[도청의회청사]  0.900 x 2.100 = 1.890  EA     ( 호표 14 )</t>
  </si>
  <si>
    <t>호표 14</t>
  </si>
  <si>
    <t>출입문틀</t>
  </si>
  <si>
    <t>900*2100</t>
  </si>
  <si>
    <t>설치도</t>
  </si>
  <si>
    <t>5827D48755C6733386DAA3565EFCB7C7B167F9</t>
  </si>
  <si>
    <t>5F03F426855076339664BAB6461F355827D48755C6733386DAA3565EFCB7C7B167F9</t>
  </si>
  <si>
    <t>출입문</t>
  </si>
  <si>
    <t>매</t>
  </si>
  <si>
    <t>5827D48755C6733386DAA3565EFCB7C7B167FE</t>
  </si>
  <si>
    <t>5F03F426855076339664BAB6461F355827D48755C6733386DAA3565EFCB7C7B167FE</t>
  </si>
  <si>
    <t>도아록설치  목재문, 재료비 별도  개소  건축 16-2   ( 호표 15 )</t>
  </si>
  <si>
    <t>호표 15</t>
  </si>
  <si>
    <t>건축 16-2</t>
  </si>
  <si>
    <t>창호공</t>
  </si>
  <si>
    <t>5FD1B4E585B1663496ABD7F65444D5A7DBDD2B</t>
  </si>
  <si>
    <t>5F03F42105264B38D67C8626FEB9865FD1B4E585B1663496ABD7F65444D5A7DBDD2B</t>
  </si>
  <si>
    <t>인력품의 2%</t>
  </si>
  <si>
    <t>5F03F42105264B38D67C8626FEB9865E1BE428F5195D39F68C78F6F6361</t>
  </si>
  <si>
    <t>수성페인트(롤러칠)  내부, 3회, 친환경페인트(POP)  M2  건축 17-2-2   ( 호표 16 )</t>
  </si>
  <si>
    <t>호표 16</t>
  </si>
  <si>
    <t>건축 17-2-2</t>
  </si>
  <si>
    <t>수성페인트(롤러칠) - 친환경페인트 재료비</t>
  </si>
  <si>
    <t>5F03D4D9B566A03436F36CE613F0C1</t>
  </si>
  <si>
    <t>5F03D4D9B566A03436154566B8392B5F03D4D9B566A03436F36CE613F0C1</t>
  </si>
  <si>
    <t>수성페인트(롤러칠) - 노무비</t>
  </si>
  <si>
    <t>3회 칠</t>
  </si>
  <si>
    <t>5F03D4D9B566A03436AB4F463912D5</t>
  </si>
  <si>
    <t>5F03D4D9B566A03436154566B8392B5F03D4D9B566A03436AB4F463912D5</t>
  </si>
  <si>
    <t>강관 조립말비계(이동식) - 노무비  높이 2m, 설치, 해체비  대  토목 2-6-4, 6   ( 호표 17 )</t>
  </si>
  <si>
    <t>호표 17</t>
  </si>
  <si>
    <t>비계공</t>
  </si>
  <si>
    <t>5FD1B4E585B1663496ABD7F65444D5A7DBDFDB</t>
  </si>
  <si>
    <t>5F0324F1F5D57C380622B056F014C35FD1B4E585B1663496ABD7F65444D5A7DBDFDB</t>
  </si>
  <si>
    <t>5F0324F1F5D57C380622B056F014C35FD1B4E585B1663496ABD7F65444D5A7DBDFDF</t>
  </si>
  <si>
    <t>벽체틀  자재 별도  M2  건축 11-1-3.1   ( 호표 18 )</t>
  </si>
  <si>
    <t>호표 18</t>
  </si>
  <si>
    <t>5F03A4A4459F923BA69ED326770A1F5FD1B4E585B1663496ABD7F65444D5A7DBDD2C</t>
  </si>
  <si>
    <t>5F03A4A4459F923BA69ED326770A1F5FD1B4E585B1663496ABD7F65444D5A7DBDFDF</t>
  </si>
  <si>
    <t>5F03A4A4459F923BA69ED326770A1F5E1BE428F5195D39F68C78F6F6361</t>
  </si>
  <si>
    <t>잡철물제작설치(철재)  간단  kg  건축 14-5   ( 호표 19 )</t>
  </si>
  <si>
    <t>호표 19</t>
  </si>
  <si>
    <t>건축 14-5</t>
  </si>
  <si>
    <t>잡철물제작(철재)</t>
  </si>
  <si>
    <t>5F0394B26574253A6613B1F6E0F0E9</t>
  </si>
  <si>
    <t>5F0394B26574253A662C3B667371AB5F0394B26574253A6613B1F6E0F0E9</t>
  </si>
  <si>
    <t>잡철물설치(철재)</t>
  </si>
  <si>
    <t>5F0394B26574253A6613B1E6D99EAA</t>
  </si>
  <si>
    <t>5F0394B26574253A662C3B667371AB5F0394B26574253A6613B1E6D99EAA</t>
  </si>
  <si>
    <t>녹막이페인트(붓칠)  철재면, 1회, 1종  M2  건축 17-4   ( 호표 20 )</t>
  </si>
  <si>
    <t>호표 20</t>
  </si>
  <si>
    <t>건축 17-4</t>
  </si>
  <si>
    <t>녹막이페인트(붓칠) - 재료비</t>
  </si>
  <si>
    <t>5F03D4DB655ECD3296F96BD611FD2A</t>
  </si>
  <si>
    <t>5F03D4DB655ECD3296EF28766614805F03D4DB655ECD3296F96BD611FD2A</t>
  </si>
  <si>
    <t>녹막이페인트(붓칠) - 노무비</t>
  </si>
  <si>
    <t>철재면, 1회 칠</t>
  </si>
  <si>
    <t>5F03D4DB655ECD3296F97446E2726F</t>
  </si>
  <si>
    <t>5F03D4DB655ECD3296EF28766614805F03D4DB655ECD3296F97446E2726F</t>
  </si>
  <si>
    <t>잡철물제작(철재)  간단  kg  건축 14-5   ( 호표 21 )</t>
  </si>
  <si>
    <t>호표 21</t>
  </si>
  <si>
    <t>연강용피복아크용접봉</t>
  </si>
  <si>
    <t>연강용피복아크용접봉, CR-13, Φ3.2mm</t>
  </si>
  <si>
    <t>5830742F451C5E32862D1A265817F3C1FA7B3B</t>
  </si>
  <si>
    <t>5F0394B26574253A6613B1F6E0F0E95830742F451C5E32862D1A265817F3C1FA7B3B</t>
  </si>
  <si>
    <t>산소가스</t>
  </si>
  <si>
    <t>기체</t>
  </si>
  <si>
    <t>L</t>
  </si>
  <si>
    <t>580B24C6455E1A3D16CD2CA604508B6C848995</t>
  </si>
  <si>
    <t>5F0394B26574253A6613B1F6E0F0E9580B24C6455E1A3D16CD2CA604508B6C848995</t>
  </si>
  <si>
    <t>아세틸렌가스</t>
  </si>
  <si>
    <t>아세틸렌가스, kg</t>
  </si>
  <si>
    <t>580B549A35E2EB3536EB8F56901E1A023E617D</t>
  </si>
  <si>
    <t>5F0394B26574253A6613B1F6E0F0E9580B549A35E2EB3536EB8F56901E1A023E617D</t>
  </si>
  <si>
    <t>용접기(교류)</t>
  </si>
  <si>
    <t>500Amp</t>
  </si>
  <si>
    <t>HR</t>
  </si>
  <si>
    <t>58157483D5D1B631C6A5CBF650DAADA155784B23</t>
  </si>
  <si>
    <t>5F0394B26574253A6613B1F6E0F0E958157483D5D1B631C6A5CBF650DAADA155784B23</t>
  </si>
  <si>
    <t>공통자재</t>
  </si>
  <si>
    <t>일반경비, 전력</t>
  </si>
  <si>
    <t>kwh</t>
  </si>
  <si>
    <t>5F43E4BB6513973476365E66D5AFAED147F4F7</t>
  </si>
  <si>
    <t>5F0394B26574253A6613B1F6E0F0E95F43E4BB6513973476365E66D5AFAED147F4F7</t>
  </si>
  <si>
    <t>철공</t>
  </si>
  <si>
    <t>5FD1B4E585B1663496ABD7F65444D5A7DBDFD4</t>
  </si>
  <si>
    <t>5F0394B26574253A6613B1F6E0F0E95FD1B4E585B1663496ABD7F65444D5A7DBDFD4</t>
  </si>
  <si>
    <t>5F0394B26574253A6613B1F6E0F0E95FD1B4E585B1663496ABD7F65444D5A7DBDFDF</t>
  </si>
  <si>
    <t>용접공</t>
  </si>
  <si>
    <t>5FD1B4E585B1663496ABD7F65444D5A7DBDE34</t>
  </si>
  <si>
    <t>5F0394B26574253A6613B1F6E0F0E95FD1B4E585B1663496ABD7F65444D5A7DBDE34</t>
  </si>
  <si>
    <t>특별인부</t>
  </si>
  <si>
    <t>5FD1B4E585B1663496ABD7F65444D5A7DBDFDE</t>
  </si>
  <si>
    <t>5F0394B26574253A6613B1F6E0F0E95FD1B4E585B1663496ABD7F65444D5A7DBDFDE</t>
  </si>
  <si>
    <t>5F0394B26574253A6613B1F6E0F0E95E1BE428F5195D39F68C78F6F6361</t>
  </si>
  <si>
    <t>잡철물설치(철재)  간단  kg  건축 14-5   ( 호표 22 )</t>
  </si>
  <si>
    <t>호표 22</t>
  </si>
  <si>
    <t>5F0394B26574253A6613B1E6D99EAA5830742F451C5E32862D1A265817F3C1FA7B3B</t>
  </si>
  <si>
    <t>5F0394B26574253A6613B1E6D99EAA580B24C6455E1A3D16CD2CA604508B6C848995</t>
  </si>
  <si>
    <t>5F0394B26574253A6613B1E6D99EAA580B549A35E2EB3536EB8F56901E1A023E617D</t>
  </si>
  <si>
    <t>5F0394B26574253A6613B1E6D99EAA58157483D5D1B631C6A5CBF650DAADA155784B23</t>
  </si>
  <si>
    <t>5F0394B26574253A6613B1E6D99EAA5F43E4BB6513973476365E66D5AFAED147F4F7</t>
  </si>
  <si>
    <t>5F0394B26574253A6613B1E6D99EAA5FD1B4E585B1663496ABD7F65444D5A7DBDFD4</t>
  </si>
  <si>
    <t>5F0394B26574253A6613B1E6D99EAA5FD1B4E585B1663496ABD7F65444D5A7DBDFDF</t>
  </si>
  <si>
    <t>5F0394B26574253A6613B1E6D99EAA5FD1B4E585B1663496ABD7F65444D5A7DBDE34</t>
  </si>
  <si>
    <t>5F0394B26574253A6613B1E6D99EAA5FD1B4E585B1663496ABD7F65444D5A7DBDFDE</t>
  </si>
  <si>
    <t>5F0394B26574253A6613B1E6D99EAA5E1BE428F5195D39F68C78F6F6361</t>
  </si>
  <si>
    <t>녹막이페인트(붓칠) - 재료비  철재면, 1회, 1종  M2  건축 17-4   ( 호표 23 )</t>
  </si>
  <si>
    <t>호표 23</t>
  </si>
  <si>
    <t>방청페인트</t>
  </si>
  <si>
    <t>방청페인트, KSM6030-1종1류, 광명단페인트</t>
  </si>
  <si>
    <t>5827C4FD354DD13B36CA0A064463604DACAFD6</t>
  </si>
  <si>
    <t>5F03D4DB655ECD3296F96BD611FD2A5827C4FD354DD13B36CA0A064463604DACAFD6</t>
  </si>
  <si>
    <t>시너</t>
  </si>
  <si>
    <t>시너, KSM6060, 1종</t>
  </si>
  <si>
    <t>5827C4FD354DD136B64C30767B1321CD15D782</t>
  </si>
  <si>
    <t>5F03D4DB655ECD3296F96BD611FD2A5827C4FD354DD136B64C30767B1321CD15D782</t>
  </si>
  <si>
    <t>잡재료</t>
  </si>
  <si>
    <t>주재료비의 3%</t>
  </si>
  <si>
    <t>5F03D4DB655ECD3296F96BD611FD2A5E1BE428F5195D39F68C78F6F6361</t>
  </si>
  <si>
    <t>녹막이페인트(붓칠) - 노무비  철재면, 1회 칠  M2  건축 17-4   ( 호표 24 )</t>
  </si>
  <si>
    <t>호표 24</t>
  </si>
  <si>
    <t>도장공</t>
  </si>
  <si>
    <t>5FD1B4E585B1663496ABD7F65444D5A7DBDD26</t>
  </si>
  <si>
    <t>5F03D4DB655ECD3296F97446E2726F5FD1B4E585B1663496ABD7F65444D5A7DBDD26</t>
  </si>
  <si>
    <t>5F03D4DB655ECD3296F97446E2726F5FD1B4E585B1663496ABD7F65444D5A7DBDFDF</t>
  </si>
  <si>
    <t>용접기(교류)  500Amp  HR  토목 9-44-43   ( 호표 25 )</t>
  </si>
  <si>
    <t>호표 25</t>
  </si>
  <si>
    <t>A</t>
  </si>
  <si>
    <t>토목 9-44-43</t>
  </si>
  <si>
    <t>천원</t>
  </si>
  <si>
    <t>58157483D5D1B631C6A5CBF650DAADA155784B</t>
  </si>
  <si>
    <t>58157483D5D1B631C6A5CBF650DAADA155784B2358157483D5D1B631C6A5CBF650DAADA155784B</t>
  </si>
  <si>
    <t>걸레받이 붙임 - 시공비  중밀도섬유판, H=75~120mm 기준  M  건축 11-3-2   ( 호표 26 )</t>
  </si>
  <si>
    <t>호표 26</t>
  </si>
  <si>
    <t>건축 11-3-2</t>
  </si>
  <si>
    <t>5F03C4F275840D3686D4D86695567E5FD1B4E585B1663496ABD7F65444D5A7DBDC09</t>
  </si>
  <si>
    <t>5F03C4F275840D3686D4D86695567E5FD1B4E585B1663496ABD7F65444D5A7DBDFDF</t>
  </si>
  <si>
    <t>5F03C4F275840D3686D4D86695567E5E1BE428F5195D39F68C78F6F6361</t>
  </si>
  <si>
    <t>벽, 합판붙임  합판별도  M2  건축 11-1-3.3   ( 호표 27 )</t>
  </si>
  <si>
    <t>호표 27</t>
  </si>
  <si>
    <t>건축 11-1-3.3</t>
  </si>
  <si>
    <t>5F03C4F0B5430339B6704F263FEFA65FD1B4E585B1663496ABD7F65444D5A7DBDD2C</t>
  </si>
  <si>
    <t>5F03C4F0B5430339B6704F263FEFA65FD1B4E585B1663496ABD7F65444D5A7DBDFDF</t>
  </si>
  <si>
    <t>5F03C4F0B5430339B6704F263FEFA65E1BE428F5195D39F68C78F6F6361</t>
  </si>
  <si>
    <t>수성페인트(롤러칠) - 친환경페인트 재료비  내부, 3회, 친환경페인트(POP)  M2  건축 17-2-2   ( 호표 28 )</t>
  </si>
  <si>
    <t>호표 28</t>
  </si>
  <si>
    <t>수성페인트</t>
  </si>
  <si>
    <t>수성페인트, 친환경(POP), 내부</t>
  </si>
  <si>
    <t>5827C4FD354DD13B3657657693CE2D8064E475</t>
  </si>
  <si>
    <t>5F03D4D9B566A03436F36CE613F0C15827C4FD354DD13B3657657693CE2D8064E475</t>
  </si>
  <si>
    <t>주재료비의 6%</t>
  </si>
  <si>
    <t>5F03D4D9B566A03436F36CE613F0C15E1BE428F5195D39F68C78F6F6361</t>
  </si>
  <si>
    <t>수성페인트(롤러칠) - 노무비  3회 칠  M2  건축 17-2-2   ( 호표 29 )</t>
  </si>
  <si>
    <t>호표 29</t>
  </si>
  <si>
    <t>5F03D4D9B566A03436AB4F463912D55FD1B4E585B1663496ABD7F65444D5A7DBDD26</t>
  </si>
  <si>
    <t>5F03D4D9B566A03436AB4F463912D55FD1B4E585B1663496ABD7F65444D5A7DBDFDF</t>
  </si>
  <si>
    <t>단 가 대 비 표</t>
  </si>
  <si>
    <t>규격</t>
  </si>
  <si>
    <t>가격정보</t>
  </si>
  <si>
    <t>PAGE</t>
  </si>
  <si>
    <t>거래가격</t>
  </si>
  <si>
    <t>유통물가</t>
  </si>
  <si>
    <t>물가자료</t>
  </si>
  <si>
    <t>조사가격</t>
  </si>
  <si>
    <t>적용단가</t>
  </si>
  <si>
    <t>품목구분</t>
  </si>
  <si>
    <t>노임구분</t>
  </si>
  <si>
    <t>소수점처리</t>
  </si>
  <si>
    <t>자재 1</t>
  </si>
  <si>
    <t>622</t>
  </si>
  <si>
    <t>410</t>
  </si>
  <si>
    <t>자재 2</t>
  </si>
  <si>
    <t>자재 3</t>
  </si>
  <si>
    <t>자재 4</t>
  </si>
  <si>
    <t>1419</t>
  </si>
  <si>
    <t>1238</t>
  </si>
  <si>
    <t>자재 5</t>
  </si>
  <si>
    <t>자재 6</t>
  </si>
  <si>
    <t>자재 7</t>
  </si>
  <si>
    <t>37</t>
  </si>
  <si>
    <t>22</t>
  </si>
  <si>
    <t>자재 8</t>
  </si>
  <si>
    <t>42</t>
  </si>
  <si>
    <t>23</t>
  </si>
  <si>
    <t>자재 9</t>
  </si>
  <si>
    <t>115</t>
  </si>
  <si>
    <t>73</t>
  </si>
  <si>
    <t>자재 10</t>
  </si>
  <si>
    <t>114</t>
  </si>
  <si>
    <t>자재 11</t>
  </si>
  <si>
    <t>643</t>
  </si>
  <si>
    <t>679</t>
  </si>
  <si>
    <t>자재 12</t>
  </si>
  <si>
    <t>625</t>
  </si>
  <si>
    <t>409</t>
  </si>
  <si>
    <t>자재 13</t>
  </si>
  <si>
    <t>581</t>
  </si>
  <si>
    <t>자재 14</t>
  </si>
  <si>
    <t>자재 15</t>
  </si>
  <si>
    <t>124</t>
  </si>
  <si>
    <t>82</t>
  </si>
  <si>
    <t>자재 16</t>
  </si>
  <si>
    <t>자재 17</t>
  </si>
  <si>
    <t>자재 18</t>
  </si>
  <si>
    <t>자재 19</t>
  </si>
  <si>
    <t>자재 20</t>
  </si>
  <si>
    <t>자재 21</t>
  </si>
  <si>
    <t>123</t>
  </si>
  <si>
    <t>자재 22</t>
  </si>
  <si>
    <t>86</t>
  </si>
  <si>
    <t>자재 23</t>
  </si>
  <si>
    <t>612</t>
  </si>
  <si>
    <t>자재 24</t>
  </si>
  <si>
    <t>599</t>
  </si>
  <si>
    <t>자재 25</t>
  </si>
  <si>
    <t>143</t>
  </si>
  <si>
    <t>자재 26</t>
  </si>
  <si>
    <t>575</t>
  </si>
  <si>
    <t>자재 27</t>
  </si>
  <si>
    <t>572</t>
  </si>
  <si>
    <t>473</t>
  </si>
  <si>
    <t>자재 28</t>
  </si>
  <si>
    <t>477</t>
  </si>
  <si>
    <t>자재 29</t>
  </si>
  <si>
    <t>56</t>
  </si>
  <si>
    <t>34</t>
  </si>
  <si>
    <t>자재 30</t>
  </si>
  <si>
    <t>자재 31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</si>
  <si>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</si>
  <si>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</si>
  <si>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</si>
  <si>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</si>
  <si>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</si>
  <si>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</si>
  <si>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</si>
  <si>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</si>
  <si>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</si>
  <si>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</si>
  <si>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공 사 원 가 계 산 서</t>
  </si>
  <si>
    <t>금액 : 일천삼백사십사만오천원(￦13,445,000)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</si>
  <si>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</si>
  <si>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</si>
  <si>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</si>
  <si>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</si>
  <si>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</si>
  <si>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</si>
  <si>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</si>
  <si>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</si>
  <si>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</si>
  <si>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</si>
  <si>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</si>
  <si>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</si>
  <si>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</si>
  <si>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</si>
  <si>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</si>
  <si>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</si>
  <si>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</si>
  <si>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</si>
  <si>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</si>
  <si>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9.6%</t>
  </si>
  <si>
    <t>BS</t>
  </si>
  <si>
    <t>C2</t>
  </si>
  <si>
    <t>기   계    경   비</t>
  </si>
  <si>
    <t>C4</t>
  </si>
  <si>
    <t>산  재  보  험  료</t>
  </si>
  <si>
    <t>노무비 * 3.8%</t>
  </si>
  <si>
    <t>C5</t>
  </si>
  <si>
    <t>고  용  보  험  료</t>
  </si>
  <si>
    <t>노무비 * 0.87%</t>
  </si>
  <si>
    <t>C6</t>
  </si>
  <si>
    <t>국민  건강  보험료</t>
  </si>
  <si>
    <t>직접노무비 * 0%</t>
  </si>
  <si>
    <t>1개월이상</t>
  </si>
  <si>
    <t>C7</t>
  </si>
  <si>
    <t>국민  연금  보험료</t>
  </si>
  <si>
    <t>CB</t>
  </si>
  <si>
    <t>노인장기요양보험료</t>
  </si>
  <si>
    <t>건강보험료 * 0%</t>
  </si>
  <si>
    <t>C8</t>
  </si>
  <si>
    <t>퇴직  공제  부금비</t>
  </si>
  <si>
    <t>3억이상</t>
  </si>
  <si>
    <t>CA</t>
  </si>
  <si>
    <t>산업안전보건관리비</t>
  </si>
  <si>
    <t>(재료비+직노) * 0%</t>
  </si>
  <si>
    <t>4000만원 이상</t>
  </si>
  <si>
    <t>CH</t>
  </si>
  <si>
    <t>환  경  보  전  비</t>
  </si>
  <si>
    <t>(재료비+직노+기계경비) * 0.3%</t>
  </si>
  <si>
    <t>CG</t>
  </si>
  <si>
    <t>기   타    경   비</t>
  </si>
  <si>
    <t>(재료비+노무비) * 5.2%</t>
  </si>
  <si>
    <t>CK</t>
  </si>
  <si>
    <t>하도급지급보증수수료</t>
  </si>
  <si>
    <t>(재료비+직노+기계경비) * 0%</t>
  </si>
  <si>
    <t>CL</t>
  </si>
  <si>
    <t>건설기계대여금지급보증서발급수수료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</si>
  <si>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</si>
  <si>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</si>
  <si>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</si>
  <si>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</si>
  <si>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</si>
  <si>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</si>
  <si>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</si>
  <si>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</si>
  <si>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</si>
  <si>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</si>
  <si>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</si>
  <si>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</si>
  <si>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</si>
  <si>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</si>
  <si>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</si>
  <si>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</si>
  <si>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</si>
  <si>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</si>
  <si>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</si>
  <si>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</si>
  <si>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</si>
  <si>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</si>
  <si>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</si>
  <si>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</si>
  <si>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</si>
  <si>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</si>
  <si>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</si>
  <si>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</si>
  <si>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</si>
  <si>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</si>
  <si>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</si>
  <si>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</si>
  <si>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</si>
  <si>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</si>
  <si>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</si>
  <si>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</si>
  <si>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</si>
  <si>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</si>
  <si>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</si>
  <si>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</si>
  <si>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</si>
  <si>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</si>
  <si>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</si>
  <si>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</si>
  <si>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</si>
  <si>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</si>
  <si>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</si>
  <si>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</si>
  <si>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</si>
  <si>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</si>
  <si>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</si>
  <si>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</si>
  <si>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</si>
  <si>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</si>
  <si>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</si>
  <si>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공사명 : 원내대표실 시설공사</t>
    <phoneticPr fontId="1" type="noConversion"/>
  </si>
  <si>
    <t>[ 원내대표실 시설공사 ]</t>
    <phoneticPr fontId="1" type="noConversion"/>
  </si>
  <si>
    <t>[ 원내대표실 시설공사 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</si>
</sst>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#"/>
    <numFmt numFmtId="177" formatCode="#,##0.0"/>
    <numFmt numFmtId="178" formatCode="#,##0.00;\-#,##0.00;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0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center"/>
    </xf>
    <xf numFmtId="176" fontId="0" fillId="0" borderId="0" xfId="0" applyNumberFormat="1" applyAlignmen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178" fontId="5" fillId="0" borderId="1" xfId="0" quotePrefix="1" applyNumberFormat="1" applyFont="1" applyBorder="1" applyAlignment="1">
      <alignment vertical="center" wrapText="1"/>
    </xf>
    <xf numFmtId="178" fontId="5" fillId="0" borderId="1" xfId="0" applyNumberFormat="1" applyFont="1" applyBorder="1" applyAlignment="1">
      <alignment vertical="center" wrapText="1"/>
    </xf>
    <xf numFmtId="178" fontId="0" fillId="0" borderId="0" xfId="0" applyNumberFormat="1" applyAlignment="1">
      <alignment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178" fontId="8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topLeftCell="B16" zoomScaleNormal="100" workbookViewId="0">
      <selection activeCell="E22" sqref="E22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3" t="s">
        <v>565</v>
      </c>
      <c r="C1" s="23"/>
      <c r="D1" s="23"/>
      <c r="E1" s="23"/>
      <c r="F1" s="23"/>
      <c r="G1" s="23"/>
    </row>
    <row r="2" spans="1:7" ht="22.15" customHeight="1" x14ac:dyDescent="0.3">
      <c r="B2" s="24" t="s">
        <v>678</v>
      </c>
      <c r="C2" s="24"/>
      <c r="D2" s="24"/>
      <c r="E2" s="24"/>
      <c r="F2" s="25" t="s">
        <v>566</v>
      </c>
      <c r="G2" s="25"/>
    </row>
    <row r="3" spans="1:7" ht="21.95" customHeight="1" x14ac:dyDescent="0.3">
      <c r="B3" s="26" t="s">
        <v>567</v>
      </c>
      <c r="C3" s="26"/>
      <c r="D3" s="26"/>
      <c r="E3" s="17" t="s">
        <v>568</v>
      </c>
      <c r="F3" s="17" t="s">
        <v>569</v>
      </c>
      <c r="G3" s="17" t="s">
        <v>154</v>
      </c>
    </row>
    <row r="4" spans="1:7" ht="21.95" customHeight="1" x14ac:dyDescent="0.3">
      <c r="A4" s="2" t="s">
        <v>574</v>
      </c>
      <c r="B4" s="27" t="s">
        <v>570</v>
      </c>
      <c r="C4" s="27" t="s">
        <v>571</v>
      </c>
      <c r="D4" s="18" t="s">
        <v>575</v>
      </c>
      <c r="E4" s="19">
        <f>TRUNC(공종별집계표!F5, 0)</f>
        <v>4819163</v>
      </c>
      <c r="F4" s="11" t="s">
        <v>51</v>
      </c>
      <c r="G4" s="11" t="s">
        <v>51</v>
      </c>
    </row>
    <row r="5" spans="1:7" ht="21.95" customHeight="1" x14ac:dyDescent="0.3">
      <c r="A5" s="2" t="s">
        <v>576</v>
      </c>
      <c r="B5" s="27"/>
      <c r="C5" s="27"/>
      <c r="D5" s="18" t="s">
        <v>577</v>
      </c>
      <c r="E5" s="19">
        <v>0</v>
      </c>
      <c r="F5" s="11" t="s">
        <v>51</v>
      </c>
      <c r="G5" s="11" t="s">
        <v>51</v>
      </c>
    </row>
    <row r="6" spans="1:7" ht="21.95" customHeight="1" x14ac:dyDescent="0.3">
      <c r="A6" s="2" t="s">
        <v>578</v>
      </c>
      <c r="B6" s="27"/>
      <c r="C6" s="27"/>
      <c r="D6" s="18" t="s">
        <v>579</v>
      </c>
      <c r="E6" s="19">
        <v>0</v>
      </c>
      <c r="F6" s="11" t="s">
        <v>51</v>
      </c>
      <c r="G6" s="11" t="s">
        <v>51</v>
      </c>
    </row>
    <row r="7" spans="1:7" ht="21.95" customHeight="1" x14ac:dyDescent="0.3">
      <c r="A7" s="2" t="s">
        <v>580</v>
      </c>
      <c r="B7" s="27"/>
      <c r="C7" s="27"/>
      <c r="D7" s="18" t="s">
        <v>581</v>
      </c>
      <c r="E7" s="19">
        <f>TRUNC(E4+E5-E6, 0)</f>
        <v>4819163</v>
      </c>
      <c r="F7" s="11" t="s">
        <v>51</v>
      </c>
      <c r="G7" s="11" t="s">
        <v>51</v>
      </c>
    </row>
    <row r="8" spans="1:7" ht="21.95" customHeight="1" x14ac:dyDescent="0.3">
      <c r="A8" s="2" t="s">
        <v>582</v>
      </c>
      <c r="B8" s="27"/>
      <c r="C8" s="27" t="s">
        <v>572</v>
      </c>
      <c r="D8" s="18" t="s">
        <v>583</v>
      </c>
      <c r="E8" s="19">
        <f>TRUNC(공종별집계표!H5, 0)</f>
        <v>4546743</v>
      </c>
      <c r="F8" s="11" t="s">
        <v>51</v>
      </c>
      <c r="G8" s="11" t="s">
        <v>51</v>
      </c>
    </row>
    <row r="9" spans="1:7" ht="21.95" customHeight="1" x14ac:dyDescent="0.3">
      <c r="A9" s="2" t="s">
        <v>584</v>
      </c>
      <c r="B9" s="27"/>
      <c r="C9" s="27"/>
      <c r="D9" s="18" t="s">
        <v>585</v>
      </c>
      <c r="E9" s="19">
        <f>TRUNC(E8*0.096, 0)</f>
        <v>436487</v>
      </c>
      <c r="F9" s="11" t="s">
        <v>586</v>
      </c>
      <c r="G9" s="11" t="s">
        <v>51</v>
      </c>
    </row>
    <row r="10" spans="1:7" ht="21.95" customHeight="1" x14ac:dyDescent="0.3">
      <c r="A10" s="2" t="s">
        <v>587</v>
      </c>
      <c r="B10" s="27"/>
      <c r="C10" s="27"/>
      <c r="D10" s="18" t="s">
        <v>581</v>
      </c>
      <c r="E10" s="19">
        <f>TRUNC(E8+E9, 0)</f>
        <v>4983230</v>
      </c>
      <c r="F10" s="11" t="s">
        <v>51</v>
      </c>
      <c r="G10" s="11" t="s">
        <v>51</v>
      </c>
    </row>
    <row r="11" spans="1:7" ht="21.95" customHeight="1" x14ac:dyDescent="0.3">
      <c r="A11" s="2" t="s">
        <v>588</v>
      </c>
      <c r="B11" s="27"/>
      <c r="C11" s="27" t="s">
        <v>573</v>
      </c>
      <c r="D11" s="18" t="s">
        <v>589</v>
      </c>
      <c r="E11" s="19">
        <f>TRUNC(공종별집계표!J5, 0)</f>
        <v>46914</v>
      </c>
      <c r="F11" s="11" t="s">
        <v>51</v>
      </c>
      <c r="G11" s="11" t="s">
        <v>51</v>
      </c>
    </row>
    <row r="12" spans="1:7" ht="21.95" customHeight="1" x14ac:dyDescent="0.3">
      <c r="A12" s="2" t="s">
        <v>590</v>
      </c>
      <c r="B12" s="27"/>
      <c r="C12" s="27"/>
      <c r="D12" s="18" t="s">
        <v>591</v>
      </c>
      <c r="E12" s="19">
        <f>TRUNC(E10*0.038, 0)</f>
        <v>189362</v>
      </c>
      <c r="F12" s="11" t="s">
        <v>592</v>
      </c>
      <c r="G12" s="11" t="s">
        <v>51</v>
      </c>
    </row>
    <row r="13" spans="1:7" ht="21.95" customHeight="1" x14ac:dyDescent="0.3">
      <c r="A13" s="2" t="s">
        <v>593</v>
      </c>
      <c r="B13" s="27"/>
      <c r="C13" s="27"/>
      <c r="D13" s="18" t="s">
        <v>594</v>
      </c>
      <c r="E13" s="19">
        <f>TRUNC(E10*0.0087, 0)</f>
        <v>43354</v>
      </c>
      <c r="F13" s="11" t="s">
        <v>595</v>
      </c>
      <c r="G13" s="11" t="s">
        <v>51</v>
      </c>
    </row>
    <row r="14" spans="1:7" ht="21.95" customHeight="1" x14ac:dyDescent="0.3">
      <c r="A14" s="2" t="s">
        <v>596</v>
      </c>
      <c r="B14" s="27"/>
      <c r="C14" s="27"/>
      <c r="D14" s="18" t="s">
        <v>597</v>
      </c>
      <c r="E14" s="19">
        <f>TRUNC(E8*0, 0)</f>
        <v>0</v>
      </c>
      <c r="F14" s="11" t="s">
        <v>598</v>
      </c>
      <c r="G14" s="11" t="s">
        <v>599</v>
      </c>
    </row>
    <row r="15" spans="1:7" ht="21.95" customHeight="1" x14ac:dyDescent="0.3">
      <c r="A15" s="2" t="s">
        <v>600</v>
      </c>
      <c r="B15" s="27"/>
      <c r="C15" s="27"/>
      <c r="D15" s="18" t="s">
        <v>601</v>
      </c>
      <c r="E15" s="19">
        <f>TRUNC(E8*0, 0)</f>
        <v>0</v>
      </c>
      <c r="F15" s="11" t="s">
        <v>598</v>
      </c>
      <c r="G15" s="11" t="s">
        <v>599</v>
      </c>
    </row>
    <row r="16" spans="1:7" ht="21.95" customHeight="1" x14ac:dyDescent="0.3">
      <c r="A16" s="2" t="s">
        <v>602</v>
      </c>
      <c r="B16" s="27"/>
      <c r="C16" s="27"/>
      <c r="D16" s="18" t="s">
        <v>603</v>
      </c>
      <c r="E16" s="19">
        <f>TRUNC(E14*0, 0)</f>
        <v>0</v>
      </c>
      <c r="F16" s="11" t="s">
        <v>604</v>
      </c>
      <c r="G16" s="11" t="s">
        <v>599</v>
      </c>
    </row>
    <row r="17" spans="1:7" ht="21.95" customHeight="1" x14ac:dyDescent="0.3">
      <c r="A17" s="2" t="s">
        <v>605</v>
      </c>
      <c r="B17" s="27"/>
      <c r="C17" s="27"/>
      <c r="D17" s="18" t="s">
        <v>606</v>
      </c>
      <c r="E17" s="19">
        <f>TRUNC(E8*0, 0)</f>
        <v>0</v>
      </c>
      <c r="F17" s="11" t="s">
        <v>598</v>
      </c>
      <c r="G17" s="11" t="s">
        <v>607</v>
      </c>
    </row>
    <row r="18" spans="1:7" ht="21.95" customHeight="1" x14ac:dyDescent="0.3">
      <c r="A18" s="2" t="s">
        <v>608</v>
      </c>
      <c r="B18" s="27"/>
      <c r="C18" s="27"/>
      <c r="D18" s="18" t="s">
        <v>609</v>
      </c>
      <c r="E18" s="19">
        <f>TRUNC((E7+E8)*0, 0)</f>
        <v>0</v>
      </c>
      <c r="F18" s="11" t="s">
        <v>610</v>
      </c>
      <c r="G18" s="11" t="s">
        <v>611</v>
      </c>
    </row>
    <row r="19" spans="1:7" ht="21.95" customHeight="1" x14ac:dyDescent="0.3">
      <c r="A19" s="2" t="s">
        <v>612</v>
      </c>
      <c r="B19" s="27"/>
      <c r="C19" s="27"/>
      <c r="D19" s="18" t="s">
        <v>613</v>
      </c>
      <c r="E19" s="19">
        <f>TRUNC((E7+E8+E11)*0.003, 0)</f>
        <v>28238</v>
      </c>
      <c r="F19" s="11" t="s">
        <v>614</v>
      </c>
      <c r="G19" s="11" t="s">
        <v>51</v>
      </c>
    </row>
    <row r="20" spans="1:7" ht="21.95" customHeight="1" x14ac:dyDescent="0.3">
      <c r="A20" s="2" t="s">
        <v>615</v>
      </c>
      <c r="B20" s="27"/>
      <c r="C20" s="27"/>
      <c r="D20" s="18" t="s">
        <v>616</v>
      </c>
      <c r="E20" s="19">
        <f>TRUNC((E7+E10)*0.052, 0)</f>
        <v>509724</v>
      </c>
      <c r="F20" s="11" t="s">
        <v>617</v>
      </c>
      <c r="G20" s="11" t="s">
        <v>51</v>
      </c>
    </row>
    <row r="21" spans="1:7" ht="21.95" customHeight="1" x14ac:dyDescent="0.3">
      <c r="A21" s="2" t="s">
        <v>618</v>
      </c>
      <c r="B21" s="27"/>
      <c r="C21" s="27"/>
      <c r="D21" s="18" t="s">
        <v>619</v>
      </c>
      <c r="E21" s="19">
        <f>TRUNC((E7+E8+E11)*0, 0)</f>
        <v>0</v>
      </c>
      <c r="F21" s="11" t="s">
        <v>620</v>
      </c>
      <c r="G21" s="11" t="s">
        <v>51</v>
      </c>
    </row>
    <row r="22" spans="1:7" ht="21.95" customHeight="1" x14ac:dyDescent="0.3">
      <c r="A22" s="2" t="s">
        <v>621</v>
      </c>
      <c r="B22" s="27"/>
      <c r="C22" s="27"/>
      <c r="D22" s="18" t="s">
        <v>622</v>
      </c>
      <c r="E22" s="19">
        <f>TRUNC((E7+E8+E11)*0, 0)</f>
        <v>0</v>
      </c>
      <c r="F22" s="11" t="s">
        <v>620</v>
      </c>
      <c r="G22" s="11" t="s">
        <v>51</v>
      </c>
    </row>
    <row r="23" spans="1:7" ht="21.95" customHeight="1" x14ac:dyDescent="0.3">
      <c r="A23" s="2" t="s">
        <v>623</v>
      </c>
      <c r="B23" s="27"/>
      <c r="C23" s="27"/>
      <c r="D23" s="18" t="s">
        <v>581</v>
      </c>
      <c r="E23" s="19">
        <f>TRUNC(E11+E12+E13+E14+E15+E17+E18+E16+E20+E19+E21+E22, 0)</f>
        <v>817592</v>
      </c>
      <c r="F23" s="11" t="s">
        <v>51</v>
      </c>
      <c r="G23" s="11" t="s">
        <v>51</v>
      </c>
    </row>
    <row r="24" spans="1:7" ht="21.95" customHeight="1" x14ac:dyDescent="0.3">
      <c r="A24" s="2" t="s">
        <v>624</v>
      </c>
      <c r="B24" s="21" t="s">
        <v>625</v>
      </c>
      <c r="C24" s="21"/>
      <c r="D24" s="22"/>
      <c r="E24" s="19">
        <f>TRUNC(E7+E10+E23, 0)</f>
        <v>10619985</v>
      </c>
      <c r="F24" s="11" t="s">
        <v>51</v>
      </c>
      <c r="G24" s="11" t="s">
        <v>51</v>
      </c>
    </row>
    <row r="25" spans="1:7" ht="21.95" customHeight="1" x14ac:dyDescent="0.3">
      <c r="A25" s="2" t="s">
        <v>626</v>
      </c>
      <c r="B25" s="21" t="s">
        <v>627</v>
      </c>
      <c r="C25" s="21"/>
      <c r="D25" s="22"/>
      <c r="E25" s="19">
        <f>TRUNC(E24*0.06, 0)</f>
        <v>637199</v>
      </c>
      <c r="F25" s="11" t="s">
        <v>628</v>
      </c>
      <c r="G25" s="11" t="s">
        <v>51</v>
      </c>
    </row>
    <row r="26" spans="1:7" ht="21.95" customHeight="1" x14ac:dyDescent="0.3">
      <c r="A26" s="2" t="s">
        <v>629</v>
      </c>
      <c r="B26" s="21" t="s">
        <v>630</v>
      </c>
      <c r="C26" s="21"/>
      <c r="D26" s="22"/>
      <c r="E26" s="19">
        <f>TRUNC((E10+E23+E25)*0.15-159, 0)</f>
        <v>965544</v>
      </c>
      <c r="F26" s="11" t="s">
        <v>631</v>
      </c>
      <c r="G26" s="11" t="s">
        <v>51</v>
      </c>
    </row>
    <row r="27" spans="1:7" ht="21.95" customHeight="1" x14ac:dyDescent="0.3">
      <c r="A27" s="2" t="s">
        <v>632</v>
      </c>
      <c r="B27" s="21" t="s">
        <v>633</v>
      </c>
      <c r="C27" s="21"/>
      <c r="D27" s="22"/>
      <c r="E27" s="19">
        <f>TRUNC(E24+E25+E26, 0)</f>
        <v>12222728</v>
      </c>
      <c r="F27" s="11" t="s">
        <v>51</v>
      </c>
      <c r="G27" s="11" t="s">
        <v>51</v>
      </c>
    </row>
    <row r="28" spans="1:7" ht="21.95" customHeight="1" x14ac:dyDescent="0.3">
      <c r="A28" s="2" t="s">
        <v>634</v>
      </c>
      <c r="B28" s="21" t="s">
        <v>635</v>
      </c>
      <c r="C28" s="21"/>
      <c r="D28" s="22"/>
      <c r="E28" s="19">
        <f>TRUNC(E27*0.1, 0)</f>
        <v>1222272</v>
      </c>
      <c r="F28" s="11" t="s">
        <v>636</v>
      </c>
      <c r="G28" s="11" t="s">
        <v>51</v>
      </c>
    </row>
    <row r="29" spans="1:7" ht="21.95" customHeight="1" x14ac:dyDescent="0.3">
      <c r="A29" s="2" t="s">
        <v>637</v>
      </c>
      <c r="B29" s="21" t="s">
        <v>638</v>
      </c>
      <c r="C29" s="21"/>
      <c r="D29" s="22"/>
      <c r="E29" s="19">
        <f>TRUNC(E27+E28, 0)</f>
        <v>13445000</v>
      </c>
      <c r="F29" s="11" t="s">
        <v>51</v>
      </c>
      <c r="G29" s="11" t="s">
        <v>51</v>
      </c>
    </row>
    <row r="30" spans="1:7" ht="21.95" customHeight="1" x14ac:dyDescent="0.3">
      <c r="A30" s="2" t="s">
        <v>639</v>
      </c>
      <c r="B30" s="21" t="s">
        <v>640</v>
      </c>
      <c r="C30" s="21"/>
      <c r="D30" s="22"/>
      <c r="E30" s="19">
        <f>TRUNC(E29, 0)</f>
        <v>13445000</v>
      </c>
      <c r="F30" s="11" t="s">
        <v>51</v>
      </c>
      <c r="G30" s="11" t="s">
        <v>51</v>
      </c>
    </row>
  </sheetData>
  <mergeCells count="15">
    <mergeCell ref="B1:G1"/>
    <mergeCell ref="B2:E2"/>
    <mergeCell ref="F2:G2"/>
    <mergeCell ref="B3:D3"/>
    <mergeCell ref="B4:B23"/>
    <mergeCell ref="C4:C7"/>
    <mergeCell ref="C8:C10"/>
    <mergeCell ref="C11:C23"/>
    <mergeCell ref="B30:D30"/>
    <mergeCell ref="B24:D24"/>
    <mergeCell ref="B25:D25"/>
    <mergeCell ref="B26:D26"/>
    <mergeCell ref="B27:D27"/>
    <mergeCell ref="B28:D28"/>
    <mergeCell ref="B29:D29"/>
  </mergeCells>
  <phoneticPr fontId="1" type="noConversion"/>
  <pageMargins left="0.78740157480314965" right="0" top="0.78740157480314965" bottom="0.39370078740157483" header="0" footer="0"/>
  <pageSetup paperSize="9" scale="75" fitToHeight="0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"/>
  <sheetViews>
    <sheetView zoomScaleNormal="100" workbookViewId="0">
      <selection activeCell="B5" sqref="B5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20" ht="30" customHeight="1" x14ac:dyDescent="0.3">
      <c r="A2" s="32" t="s">
        <v>679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20" ht="30" customHeight="1" x14ac:dyDescent="0.3">
      <c r="A3" s="29" t="s">
        <v>1</v>
      </c>
      <c r="B3" s="29" t="s">
        <v>2</v>
      </c>
      <c r="C3" s="29" t="s">
        <v>3</v>
      </c>
      <c r="D3" s="29" t="s">
        <v>4</v>
      </c>
      <c r="E3" s="29" t="s">
        <v>5</v>
      </c>
      <c r="F3" s="29"/>
      <c r="G3" s="29" t="s">
        <v>8</v>
      </c>
      <c r="H3" s="29"/>
      <c r="I3" s="29" t="s">
        <v>9</v>
      </c>
      <c r="J3" s="29"/>
      <c r="K3" s="29" t="s">
        <v>10</v>
      </c>
      <c r="L3" s="29"/>
      <c r="M3" s="29" t="s">
        <v>11</v>
      </c>
      <c r="N3" s="28" t="s">
        <v>12</v>
      </c>
      <c r="O3" s="28" t="s">
        <v>13</v>
      </c>
      <c r="P3" s="28" t="s">
        <v>14</v>
      </c>
      <c r="Q3" s="28" t="s">
        <v>15</v>
      </c>
      <c r="R3" s="28" t="s">
        <v>16</v>
      </c>
      <c r="S3" s="28" t="s">
        <v>17</v>
      </c>
      <c r="T3" s="28" t="s">
        <v>18</v>
      </c>
    </row>
    <row r="4" spans="1:20" ht="30" customHeight="1" x14ac:dyDescent="0.3">
      <c r="A4" s="30"/>
      <c r="B4" s="30"/>
      <c r="C4" s="30"/>
      <c r="D4" s="30"/>
      <c r="E4" s="7" t="s">
        <v>6</v>
      </c>
      <c r="F4" s="7" t="s">
        <v>7</v>
      </c>
      <c r="G4" s="7" t="s">
        <v>6</v>
      </c>
      <c r="H4" s="7" t="s">
        <v>7</v>
      </c>
      <c r="I4" s="7" t="s">
        <v>6</v>
      </c>
      <c r="J4" s="7" t="s">
        <v>7</v>
      </c>
      <c r="K4" s="7" t="s">
        <v>6</v>
      </c>
      <c r="L4" s="7" t="s">
        <v>7</v>
      </c>
      <c r="M4" s="30"/>
      <c r="N4" s="28"/>
      <c r="O4" s="28"/>
      <c r="P4" s="28"/>
      <c r="Q4" s="28"/>
      <c r="R4" s="28"/>
      <c r="S4" s="28"/>
      <c r="T4" s="28"/>
    </row>
    <row r="5" spans="1:20" ht="30" customHeight="1" x14ac:dyDescent="0.3">
      <c r="A5" s="8" t="s">
        <v>50</v>
      </c>
      <c r="B5" s="8" t="s">
        <v>51</v>
      </c>
      <c r="C5" s="8" t="s">
        <v>51</v>
      </c>
      <c r="D5" s="9">
        <v>1</v>
      </c>
      <c r="E5" s="10">
        <f>F6</f>
        <v>4819163</v>
      </c>
      <c r="F5" s="10">
        <f t="shared" ref="F5:F10" si="0">E5*D5</f>
        <v>4819163</v>
      </c>
      <c r="G5" s="10">
        <f>H6</f>
        <v>4546743</v>
      </c>
      <c r="H5" s="10">
        <f t="shared" ref="H5:H10" si="1">G5*D5</f>
        <v>4546743</v>
      </c>
      <c r="I5" s="10">
        <f>J6</f>
        <v>46914</v>
      </c>
      <c r="J5" s="10">
        <f t="shared" ref="J5:J10" si="2">I5*D5</f>
        <v>46914</v>
      </c>
      <c r="K5" s="10">
        <f t="shared" ref="K5:L10" si="3">E5+G5+I5</f>
        <v>9412820</v>
      </c>
      <c r="L5" s="10">
        <f t="shared" si="3"/>
        <v>9412820</v>
      </c>
      <c r="M5" s="8" t="s">
        <v>51</v>
      </c>
      <c r="N5" s="5" t="s">
        <v>52</v>
      </c>
      <c r="O5" s="5" t="s">
        <v>51</v>
      </c>
      <c r="P5" s="5" t="s">
        <v>51</v>
      </c>
      <c r="Q5" s="5" t="s">
        <v>51</v>
      </c>
      <c r="R5" s="1">
        <v>1</v>
      </c>
      <c r="S5" s="5" t="s">
        <v>51</v>
      </c>
      <c r="T5" s="6"/>
    </row>
    <row r="6" spans="1:20" ht="30" customHeight="1" x14ac:dyDescent="0.3">
      <c r="A6" s="8" t="s">
        <v>53</v>
      </c>
      <c r="B6" s="8" t="s">
        <v>51</v>
      </c>
      <c r="C6" s="8" t="s">
        <v>51</v>
      </c>
      <c r="D6" s="9">
        <v>1</v>
      </c>
      <c r="E6" s="10">
        <f>F7+F8+F9+F10</f>
        <v>4819163</v>
      </c>
      <c r="F6" s="10">
        <f t="shared" si="0"/>
        <v>4819163</v>
      </c>
      <c r="G6" s="10">
        <f>H7+H8+H9+H10</f>
        <v>4546743</v>
      </c>
      <c r="H6" s="10">
        <f t="shared" si="1"/>
        <v>4546743</v>
      </c>
      <c r="I6" s="10">
        <f>J7+J8+J9+J10</f>
        <v>46914</v>
      </c>
      <c r="J6" s="10">
        <f t="shared" si="2"/>
        <v>46914</v>
      </c>
      <c r="K6" s="10">
        <f t="shared" si="3"/>
        <v>9412820</v>
      </c>
      <c r="L6" s="10">
        <f t="shared" si="3"/>
        <v>9412820</v>
      </c>
      <c r="M6" s="8" t="s">
        <v>51</v>
      </c>
      <c r="N6" s="5" t="s">
        <v>54</v>
      </c>
      <c r="O6" s="5" t="s">
        <v>51</v>
      </c>
      <c r="P6" s="5" t="s">
        <v>52</v>
      </c>
      <c r="Q6" s="5" t="s">
        <v>51</v>
      </c>
      <c r="R6" s="1">
        <v>2</v>
      </c>
      <c r="S6" s="5" t="s">
        <v>51</v>
      </c>
      <c r="T6" s="6"/>
    </row>
    <row r="7" spans="1:20" ht="30" customHeight="1" x14ac:dyDescent="0.3">
      <c r="A7" s="8" t="s">
        <v>55</v>
      </c>
      <c r="B7" s="8" t="s">
        <v>51</v>
      </c>
      <c r="C7" s="8" t="s">
        <v>51</v>
      </c>
      <c r="D7" s="9">
        <v>1</v>
      </c>
      <c r="E7" s="10">
        <f>공종별내역서!F29</f>
        <v>56552</v>
      </c>
      <c r="F7" s="10">
        <f t="shared" si="0"/>
        <v>56552</v>
      </c>
      <c r="G7" s="10">
        <f>공종별내역서!H29</f>
        <v>509374</v>
      </c>
      <c r="H7" s="10">
        <f t="shared" si="1"/>
        <v>509374</v>
      </c>
      <c r="I7" s="10">
        <f>공종별내역서!J29</f>
        <v>0</v>
      </c>
      <c r="J7" s="10">
        <f t="shared" si="2"/>
        <v>0</v>
      </c>
      <c r="K7" s="10">
        <f t="shared" si="3"/>
        <v>565926</v>
      </c>
      <c r="L7" s="10">
        <f t="shared" si="3"/>
        <v>565926</v>
      </c>
      <c r="M7" s="8" t="s">
        <v>51</v>
      </c>
      <c r="N7" s="5" t="s">
        <v>56</v>
      </c>
      <c r="O7" s="5" t="s">
        <v>51</v>
      </c>
      <c r="P7" s="5" t="s">
        <v>54</v>
      </c>
      <c r="Q7" s="5" t="s">
        <v>51</v>
      </c>
      <c r="R7" s="1">
        <v>3</v>
      </c>
      <c r="S7" s="5" t="s">
        <v>51</v>
      </c>
      <c r="T7" s="6"/>
    </row>
    <row r="8" spans="1:20" ht="30" customHeight="1" x14ac:dyDescent="0.3">
      <c r="A8" s="8" t="s">
        <v>71</v>
      </c>
      <c r="B8" s="8" t="s">
        <v>51</v>
      </c>
      <c r="C8" s="8" t="s">
        <v>51</v>
      </c>
      <c r="D8" s="9">
        <v>1</v>
      </c>
      <c r="E8" s="10">
        <f>공종별내역서!F55</f>
        <v>3673899</v>
      </c>
      <c r="F8" s="10">
        <f t="shared" si="0"/>
        <v>3673899</v>
      </c>
      <c r="G8" s="10">
        <f>공종별내역서!H55</f>
        <v>3743867</v>
      </c>
      <c r="H8" s="10">
        <f t="shared" si="1"/>
        <v>3743867</v>
      </c>
      <c r="I8" s="10">
        <f>공종별내역서!J55</f>
        <v>46808</v>
      </c>
      <c r="J8" s="10">
        <f t="shared" si="2"/>
        <v>46808</v>
      </c>
      <c r="K8" s="10">
        <f t="shared" si="3"/>
        <v>7464574</v>
      </c>
      <c r="L8" s="10">
        <f t="shared" si="3"/>
        <v>7464574</v>
      </c>
      <c r="M8" s="8" t="s">
        <v>51</v>
      </c>
      <c r="N8" s="5" t="s">
        <v>72</v>
      </c>
      <c r="O8" s="5" t="s">
        <v>51</v>
      </c>
      <c r="P8" s="5" t="s">
        <v>54</v>
      </c>
      <c r="Q8" s="5" t="s">
        <v>51</v>
      </c>
      <c r="R8" s="1">
        <v>3</v>
      </c>
      <c r="S8" s="5" t="s">
        <v>51</v>
      </c>
      <c r="T8" s="6"/>
    </row>
    <row r="9" spans="1:20" ht="30" customHeight="1" x14ac:dyDescent="0.3">
      <c r="A9" s="8" t="s">
        <v>120</v>
      </c>
      <c r="B9" s="8" t="s">
        <v>51</v>
      </c>
      <c r="C9" s="8" t="s">
        <v>51</v>
      </c>
      <c r="D9" s="9">
        <v>1</v>
      </c>
      <c r="E9" s="10">
        <f>공종별내역서!F81</f>
        <v>1042920</v>
      </c>
      <c r="F9" s="10">
        <f t="shared" si="0"/>
        <v>1042920</v>
      </c>
      <c r="G9" s="10">
        <f>공종별내역서!H81</f>
        <v>5304</v>
      </c>
      <c r="H9" s="10">
        <f t="shared" si="1"/>
        <v>5304</v>
      </c>
      <c r="I9" s="10">
        <f>공종별내역서!J81</f>
        <v>106</v>
      </c>
      <c r="J9" s="10">
        <f t="shared" si="2"/>
        <v>106</v>
      </c>
      <c r="K9" s="10">
        <f t="shared" si="3"/>
        <v>1048330</v>
      </c>
      <c r="L9" s="10">
        <f t="shared" si="3"/>
        <v>1048330</v>
      </c>
      <c r="M9" s="8" t="s">
        <v>51</v>
      </c>
      <c r="N9" s="5" t="s">
        <v>121</v>
      </c>
      <c r="O9" s="5" t="s">
        <v>51</v>
      </c>
      <c r="P9" s="5" t="s">
        <v>54</v>
      </c>
      <c r="Q9" s="5" t="s">
        <v>51</v>
      </c>
      <c r="R9" s="1">
        <v>3</v>
      </c>
      <c r="S9" s="5" t="s">
        <v>51</v>
      </c>
      <c r="T9" s="6"/>
    </row>
    <row r="10" spans="1:20" ht="30" customHeight="1" x14ac:dyDescent="0.3">
      <c r="A10" s="8" t="s">
        <v>141</v>
      </c>
      <c r="B10" s="8" t="s">
        <v>51</v>
      </c>
      <c r="C10" s="8" t="s">
        <v>51</v>
      </c>
      <c r="D10" s="9">
        <v>1</v>
      </c>
      <c r="E10" s="10">
        <f>공종별내역서!F107</f>
        <v>45792</v>
      </c>
      <c r="F10" s="10">
        <f t="shared" si="0"/>
        <v>45792</v>
      </c>
      <c r="G10" s="10">
        <f>공종별내역서!H107</f>
        <v>288198</v>
      </c>
      <c r="H10" s="10">
        <f t="shared" si="1"/>
        <v>288198</v>
      </c>
      <c r="I10" s="10">
        <f>공종별내역서!J107</f>
        <v>0</v>
      </c>
      <c r="J10" s="10">
        <f t="shared" si="2"/>
        <v>0</v>
      </c>
      <c r="K10" s="10">
        <f t="shared" si="3"/>
        <v>333990</v>
      </c>
      <c r="L10" s="10">
        <f t="shared" si="3"/>
        <v>333990</v>
      </c>
      <c r="M10" s="8" t="s">
        <v>51</v>
      </c>
      <c r="N10" s="5" t="s">
        <v>142</v>
      </c>
      <c r="O10" s="5" t="s">
        <v>51</v>
      </c>
      <c r="P10" s="5" t="s">
        <v>54</v>
      </c>
      <c r="Q10" s="5" t="s">
        <v>51</v>
      </c>
      <c r="R10" s="1">
        <v>3</v>
      </c>
      <c r="S10" s="5" t="s">
        <v>51</v>
      </c>
      <c r="T10" s="6"/>
    </row>
    <row r="11" spans="1:20" ht="30" customHeight="1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T11" s="4"/>
    </row>
    <row r="12" spans="1:20" ht="30" customHeigh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T12" s="4"/>
    </row>
    <row r="13" spans="1:20" ht="30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T13" s="4"/>
    </row>
    <row r="14" spans="1:20" ht="30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T14" s="4"/>
    </row>
    <row r="15" spans="1:20" ht="30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T15" s="4"/>
    </row>
    <row r="16" spans="1:20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T16" s="4"/>
    </row>
    <row r="17" spans="1:20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T17" s="4"/>
    </row>
    <row r="18" spans="1:20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T18" s="4"/>
    </row>
    <row r="19" spans="1:20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T19" s="4"/>
    </row>
    <row r="20" spans="1:20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T20" s="4"/>
    </row>
    <row r="21" spans="1:20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T21" s="4"/>
    </row>
    <row r="22" spans="1:20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T22" s="4"/>
    </row>
    <row r="23" spans="1:20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T23" s="4"/>
    </row>
    <row r="24" spans="1:20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T24" s="4"/>
    </row>
    <row r="25" spans="1:20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T25" s="4"/>
    </row>
    <row r="26" spans="1:20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T26" s="4"/>
    </row>
    <row r="27" spans="1:20" ht="30" customHeight="1" x14ac:dyDescent="0.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T27" s="4"/>
    </row>
    <row r="28" spans="1:20" ht="30" customHeight="1" x14ac:dyDescent="0.3">
      <c r="A28" s="9" t="s">
        <v>69</v>
      </c>
      <c r="B28" s="9"/>
      <c r="C28" s="9"/>
      <c r="D28" s="9"/>
      <c r="E28" s="9"/>
      <c r="F28" s="10">
        <f>F5</f>
        <v>4819163</v>
      </c>
      <c r="G28" s="9"/>
      <c r="H28" s="10">
        <f>H5</f>
        <v>4546743</v>
      </c>
      <c r="I28" s="9"/>
      <c r="J28" s="10">
        <f>J5</f>
        <v>46914</v>
      </c>
      <c r="K28" s="9"/>
      <c r="L28" s="10">
        <f>L5</f>
        <v>9412820</v>
      </c>
      <c r="M28" s="9"/>
      <c r="T28" s="4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8740157480314965" right="0" top="0.59055118110236227" bottom="0.39370078740157483" header="0" footer="0"/>
  <pageSetup paperSize="9" scale="54" fitToHeight="0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07"/>
  <sheetViews>
    <sheetView zoomScaleNormal="100" workbookViewId="0">
      <selection activeCell="B6" sqref="B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32" t="s">
        <v>679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48" ht="30" customHeight="1" x14ac:dyDescent="0.3">
      <c r="A2" s="29" t="s">
        <v>1</v>
      </c>
      <c r="B2" s="29" t="s">
        <v>2</v>
      </c>
      <c r="C2" s="29" t="s">
        <v>3</v>
      </c>
      <c r="D2" s="29" t="s">
        <v>4</v>
      </c>
      <c r="E2" s="29" t="s">
        <v>5</v>
      </c>
      <c r="F2" s="29"/>
      <c r="G2" s="29" t="s">
        <v>8</v>
      </c>
      <c r="H2" s="29"/>
      <c r="I2" s="29" t="s">
        <v>9</v>
      </c>
      <c r="J2" s="29"/>
      <c r="K2" s="29" t="s">
        <v>10</v>
      </c>
      <c r="L2" s="29"/>
      <c r="M2" s="29" t="s">
        <v>11</v>
      </c>
      <c r="N2" s="28" t="s">
        <v>19</v>
      </c>
      <c r="O2" s="28" t="s">
        <v>13</v>
      </c>
      <c r="P2" s="28" t="s">
        <v>20</v>
      </c>
      <c r="Q2" s="28" t="s">
        <v>12</v>
      </c>
      <c r="R2" s="28" t="s">
        <v>21</v>
      </c>
      <c r="S2" s="28" t="s">
        <v>22</v>
      </c>
      <c r="T2" s="28" t="s">
        <v>23</v>
      </c>
      <c r="U2" s="28" t="s">
        <v>24</v>
      </c>
      <c r="V2" s="28" t="s">
        <v>25</v>
      </c>
      <c r="W2" s="28" t="s">
        <v>26</v>
      </c>
      <c r="X2" s="28" t="s">
        <v>27</v>
      </c>
      <c r="Y2" s="28" t="s">
        <v>28</v>
      </c>
      <c r="Z2" s="28" t="s">
        <v>29</v>
      </c>
      <c r="AA2" s="28" t="s">
        <v>30</v>
      </c>
      <c r="AB2" s="28" t="s">
        <v>31</v>
      </c>
      <c r="AC2" s="28" t="s">
        <v>32</v>
      </c>
      <c r="AD2" s="28" t="s">
        <v>33</v>
      </c>
      <c r="AE2" s="28" t="s">
        <v>34</v>
      </c>
      <c r="AF2" s="28" t="s">
        <v>35</v>
      </c>
      <c r="AG2" s="28" t="s">
        <v>36</v>
      </c>
      <c r="AH2" s="28" t="s">
        <v>37</v>
      </c>
      <c r="AI2" s="28" t="s">
        <v>38</v>
      </c>
      <c r="AJ2" s="28" t="s">
        <v>39</v>
      </c>
      <c r="AK2" s="28" t="s">
        <v>40</v>
      </c>
      <c r="AL2" s="28" t="s">
        <v>41</v>
      </c>
      <c r="AM2" s="28" t="s">
        <v>42</v>
      </c>
      <c r="AN2" s="28" t="s">
        <v>43</v>
      </c>
      <c r="AO2" s="28" t="s">
        <v>44</v>
      </c>
      <c r="AP2" s="28" t="s">
        <v>45</v>
      </c>
      <c r="AQ2" s="28" t="s">
        <v>46</v>
      </c>
      <c r="AR2" s="28" t="s">
        <v>47</v>
      </c>
      <c r="AS2" s="28" t="s">
        <v>15</v>
      </c>
      <c r="AT2" s="28" t="s">
        <v>16</v>
      </c>
      <c r="AU2" s="28" t="s">
        <v>48</v>
      </c>
      <c r="AV2" s="28" t="s">
        <v>49</v>
      </c>
    </row>
    <row r="3" spans="1:48" ht="30" customHeight="1" x14ac:dyDescent="0.3">
      <c r="A3" s="29"/>
      <c r="B3" s="29"/>
      <c r="C3" s="29"/>
      <c r="D3" s="29"/>
      <c r="E3" s="3" t="s">
        <v>6</v>
      </c>
      <c r="F3" s="3" t="s">
        <v>7</v>
      </c>
      <c r="G3" s="3" t="s">
        <v>6</v>
      </c>
      <c r="H3" s="3" t="s">
        <v>7</v>
      </c>
      <c r="I3" s="3" t="s">
        <v>6</v>
      </c>
      <c r="J3" s="3" t="s">
        <v>7</v>
      </c>
      <c r="K3" s="3" t="s">
        <v>6</v>
      </c>
      <c r="L3" s="3" t="s">
        <v>7</v>
      </c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</row>
    <row r="4" spans="1:48" ht="30" customHeight="1" x14ac:dyDescent="0.3">
      <c r="A4" s="8" t="s">
        <v>55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1"/>
      <c r="O4" s="1"/>
      <c r="P4" s="1"/>
      <c r="Q4" s="5" t="s">
        <v>56</v>
      </c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</row>
    <row r="5" spans="1:48" ht="30" customHeight="1" x14ac:dyDescent="0.3">
      <c r="A5" s="8" t="s">
        <v>57</v>
      </c>
      <c r="B5" s="8" t="s">
        <v>58</v>
      </c>
      <c r="C5" s="8" t="s">
        <v>59</v>
      </c>
      <c r="D5" s="9">
        <v>2</v>
      </c>
      <c r="E5" s="10">
        <f>TRUNC(일위대가목록!E4,0)</f>
        <v>28276</v>
      </c>
      <c r="F5" s="10">
        <f>TRUNC(E5*D5, 0)</f>
        <v>56552</v>
      </c>
      <c r="G5" s="10">
        <f>TRUNC(일위대가목록!F4,0)</f>
        <v>55172</v>
      </c>
      <c r="H5" s="10">
        <f>TRUNC(G5*D5, 0)</f>
        <v>110344</v>
      </c>
      <c r="I5" s="10">
        <f>TRUNC(일위대가목록!G4,0)</f>
        <v>0</v>
      </c>
      <c r="J5" s="10">
        <f>TRUNC(I5*D5, 0)</f>
        <v>0</v>
      </c>
      <c r="K5" s="10">
        <f>TRUNC(E5+G5+I5, 0)</f>
        <v>83448</v>
      </c>
      <c r="L5" s="10">
        <f>TRUNC(F5+H5+J5, 0)</f>
        <v>166896</v>
      </c>
      <c r="M5" s="8" t="s">
        <v>51</v>
      </c>
      <c r="N5" s="5" t="s">
        <v>60</v>
      </c>
      <c r="O5" s="5" t="s">
        <v>51</v>
      </c>
      <c r="P5" s="5" t="s">
        <v>51</v>
      </c>
      <c r="Q5" s="5" t="s">
        <v>56</v>
      </c>
      <c r="R5" s="5" t="s">
        <v>61</v>
      </c>
      <c r="S5" s="5" t="s">
        <v>62</v>
      </c>
      <c r="T5" s="5" t="s">
        <v>62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5" t="s">
        <v>51</v>
      </c>
      <c r="AS5" s="5" t="s">
        <v>51</v>
      </c>
      <c r="AT5" s="1"/>
      <c r="AU5" s="5" t="s">
        <v>63</v>
      </c>
      <c r="AV5" s="1">
        <v>4</v>
      </c>
    </row>
    <row r="6" spans="1:48" ht="30" customHeight="1" x14ac:dyDescent="0.3">
      <c r="A6" s="8" t="s">
        <v>64</v>
      </c>
      <c r="B6" s="8" t="s">
        <v>65</v>
      </c>
      <c r="C6" s="8" t="s">
        <v>66</v>
      </c>
      <c r="D6" s="9">
        <v>94</v>
      </c>
      <c r="E6" s="10">
        <f>TRUNC(일위대가목록!E5,0)</f>
        <v>0</v>
      </c>
      <c r="F6" s="10">
        <f>TRUNC(E6*D6, 0)</f>
        <v>0</v>
      </c>
      <c r="G6" s="10">
        <f>TRUNC(일위대가목록!F5,0)</f>
        <v>4245</v>
      </c>
      <c r="H6" s="10">
        <f>TRUNC(G6*D6, 0)</f>
        <v>399030</v>
      </c>
      <c r="I6" s="10">
        <f>TRUNC(일위대가목록!G5,0)</f>
        <v>0</v>
      </c>
      <c r="J6" s="10">
        <f>TRUNC(I6*D6, 0)</f>
        <v>0</v>
      </c>
      <c r="K6" s="10">
        <f>TRUNC(E6+G6+I6, 0)</f>
        <v>4245</v>
      </c>
      <c r="L6" s="10">
        <f>TRUNC(F6+H6+J6, 0)</f>
        <v>399030</v>
      </c>
      <c r="M6" s="8" t="s">
        <v>51</v>
      </c>
      <c r="N6" s="5" t="s">
        <v>67</v>
      </c>
      <c r="O6" s="5" t="s">
        <v>51</v>
      </c>
      <c r="P6" s="5" t="s">
        <v>51</v>
      </c>
      <c r="Q6" s="5" t="s">
        <v>56</v>
      </c>
      <c r="R6" s="5" t="s">
        <v>61</v>
      </c>
      <c r="S6" s="5" t="s">
        <v>62</v>
      </c>
      <c r="T6" s="5" t="s">
        <v>62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5" t="s">
        <v>51</v>
      </c>
      <c r="AS6" s="5" t="s">
        <v>51</v>
      </c>
      <c r="AT6" s="1"/>
      <c r="AU6" s="5" t="s">
        <v>68</v>
      </c>
      <c r="AV6" s="1">
        <v>5</v>
      </c>
    </row>
    <row r="7" spans="1:48" ht="30" customHeight="1" x14ac:dyDescent="0.3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48" ht="30" customHeight="1" x14ac:dyDescent="0.3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</row>
    <row r="9" spans="1:48" ht="30" customHeigh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</row>
    <row r="10" spans="1:48" ht="30" customHeight="1" x14ac:dyDescent="0.3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48" ht="30" customHeight="1" x14ac:dyDescent="0.3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</row>
    <row r="12" spans="1:48" ht="30" customHeight="1" x14ac:dyDescent="0.3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</row>
    <row r="13" spans="1:48" ht="30" customHeight="1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</row>
    <row r="14" spans="1:48" ht="30" customHeight="1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48" ht="30" customHeight="1" x14ac:dyDescent="0.3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</row>
    <row r="16" spans="1:48" ht="30" customHeight="1" x14ac:dyDescent="0.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1:48" ht="30" customHeight="1" x14ac:dyDescent="0.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spans="1:48" ht="30" customHeight="1" x14ac:dyDescent="0.3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48" ht="30" customHeight="1" x14ac:dyDescent="0.3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spans="1:48" ht="30" customHeight="1" x14ac:dyDescent="0.3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48" ht="30" customHeight="1" x14ac:dyDescent="0.3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spans="1:48" ht="30" customHeight="1" x14ac:dyDescent="0.3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spans="1:48" ht="30" customHeight="1" x14ac:dyDescent="0.3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spans="1:48" ht="30" customHeight="1" x14ac:dyDescent="0.3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spans="1:48" ht="30" customHeight="1" x14ac:dyDescent="0.3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spans="1:48" ht="30" customHeight="1" x14ac:dyDescent="0.3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spans="1:48" ht="30" customHeight="1" x14ac:dyDescent="0.3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spans="1:48" ht="30" customHeight="1" x14ac:dyDescent="0.3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 spans="1:48" ht="30" customHeight="1" x14ac:dyDescent="0.3">
      <c r="A29" s="9" t="s">
        <v>69</v>
      </c>
      <c r="B29" s="9"/>
      <c r="C29" s="9"/>
      <c r="D29" s="9"/>
      <c r="E29" s="9"/>
      <c r="F29" s="10">
        <f>SUM(F5:F28)</f>
        <v>56552</v>
      </c>
      <c r="G29" s="9"/>
      <c r="H29" s="10">
        <f>SUM(H5:H28)</f>
        <v>509374</v>
      </c>
      <c r="I29" s="9"/>
      <c r="J29" s="10">
        <f>SUM(J5:J28)</f>
        <v>0</v>
      </c>
      <c r="K29" s="9"/>
      <c r="L29" s="10">
        <f>SUM(L5:L28)</f>
        <v>565926</v>
      </c>
      <c r="M29" s="9"/>
      <c r="N29" t="s">
        <v>70</v>
      </c>
    </row>
    <row r="30" spans="1:48" ht="30" customHeight="1" x14ac:dyDescent="0.3">
      <c r="A30" s="8" t="s">
        <v>71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1"/>
      <c r="O30" s="1"/>
      <c r="P30" s="1"/>
      <c r="Q30" s="5" t="s">
        <v>72</v>
      </c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</row>
    <row r="31" spans="1:48" ht="30" customHeight="1" x14ac:dyDescent="0.3">
      <c r="A31" s="8" t="s">
        <v>73</v>
      </c>
      <c r="B31" s="8" t="s">
        <v>74</v>
      </c>
      <c r="C31" s="8" t="s">
        <v>66</v>
      </c>
      <c r="D31" s="9">
        <v>327</v>
      </c>
      <c r="E31" s="10">
        <f>TRUNC(단가대비표!O17,0)</f>
        <v>1830</v>
      </c>
      <c r="F31" s="10">
        <f t="shared" ref="F31:F42" si="0">TRUNC(E31*D31, 0)</f>
        <v>598410</v>
      </c>
      <c r="G31" s="10">
        <f>TRUNC(단가대비표!P17,0)</f>
        <v>0</v>
      </c>
      <c r="H31" s="10">
        <f t="shared" ref="H31:H42" si="1">TRUNC(G31*D31, 0)</f>
        <v>0</v>
      </c>
      <c r="I31" s="10">
        <f>TRUNC(단가대비표!V17,0)</f>
        <v>0</v>
      </c>
      <c r="J31" s="10">
        <f t="shared" ref="J31:J42" si="2">TRUNC(I31*D31, 0)</f>
        <v>0</v>
      </c>
      <c r="K31" s="10">
        <f t="shared" ref="K31:K42" si="3">TRUNC(E31+G31+I31, 0)</f>
        <v>1830</v>
      </c>
      <c r="L31" s="10">
        <f t="shared" ref="L31:L42" si="4">TRUNC(F31+H31+J31, 0)</f>
        <v>598410</v>
      </c>
      <c r="M31" s="8" t="s">
        <v>51</v>
      </c>
      <c r="N31" s="5" t="s">
        <v>75</v>
      </c>
      <c r="O31" s="5" t="s">
        <v>51</v>
      </c>
      <c r="P31" s="5" t="s">
        <v>51</v>
      </c>
      <c r="Q31" s="5" t="s">
        <v>72</v>
      </c>
      <c r="R31" s="5" t="s">
        <v>62</v>
      </c>
      <c r="S31" s="5" t="s">
        <v>62</v>
      </c>
      <c r="T31" s="5" t="s">
        <v>61</v>
      </c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5" t="s">
        <v>51</v>
      </c>
      <c r="AS31" s="5" t="s">
        <v>51</v>
      </c>
      <c r="AT31" s="1"/>
      <c r="AU31" s="5" t="s">
        <v>76</v>
      </c>
      <c r="AV31" s="1">
        <v>7</v>
      </c>
    </row>
    <row r="32" spans="1:48" ht="30" customHeight="1" x14ac:dyDescent="0.3">
      <c r="A32" s="8" t="s">
        <v>77</v>
      </c>
      <c r="B32" s="8" t="s">
        <v>78</v>
      </c>
      <c r="C32" s="8" t="s">
        <v>66</v>
      </c>
      <c r="D32" s="9">
        <v>66</v>
      </c>
      <c r="E32" s="10">
        <f>TRUNC(일위대가목록!E6,0)</f>
        <v>1414</v>
      </c>
      <c r="F32" s="10">
        <f t="shared" si="0"/>
        <v>93324</v>
      </c>
      <c r="G32" s="10">
        <f>TRUNC(일위대가목록!F6,0)</f>
        <v>5195</v>
      </c>
      <c r="H32" s="10">
        <f t="shared" si="1"/>
        <v>342870</v>
      </c>
      <c r="I32" s="10">
        <f>TRUNC(일위대가목록!G6,0)</f>
        <v>103</v>
      </c>
      <c r="J32" s="10">
        <f t="shared" si="2"/>
        <v>6798</v>
      </c>
      <c r="K32" s="10">
        <f t="shared" si="3"/>
        <v>6712</v>
      </c>
      <c r="L32" s="10">
        <f t="shared" si="4"/>
        <v>442992</v>
      </c>
      <c r="M32" s="8" t="s">
        <v>51</v>
      </c>
      <c r="N32" s="5" t="s">
        <v>79</v>
      </c>
      <c r="O32" s="5" t="s">
        <v>51</v>
      </c>
      <c r="P32" s="5" t="s">
        <v>51</v>
      </c>
      <c r="Q32" s="5" t="s">
        <v>72</v>
      </c>
      <c r="R32" s="5" t="s">
        <v>61</v>
      </c>
      <c r="S32" s="5" t="s">
        <v>62</v>
      </c>
      <c r="T32" s="5" t="s">
        <v>62</v>
      </c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5" t="s">
        <v>51</v>
      </c>
      <c r="AS32" s="5" t="s">
        <v>51</v>
      </c>
      <c r="AT32" s="1"/>
      <c r="AU32" s="5" t="s">
        <v>80</v>
      </c>
      <c r="AV32" s="1">
        <v>8</v>
      </c>
    </row>
    <row r="33" spans="1:48" ht="30" customHeight="1" x14ac:dyDescent="0.3">
      <c r="A33" s="8" t="s">
        <v>77</v>
      </c>
      <c r="B33" s="8" t="s">
        <v>81</v>
      </c>
      <c r="C33" s="8" t="s">
        <v>66</v>
      </c>
      <c r="D33" s="9">
        <v>45</v>
      </c>
      <c r="E33" s="10">
        <f>TRUNC(일위대가목록!E7,0)</f>
        <v>5811</v>
      </c>
      <c r="F33" s="10">
        <f t="shared" si="0"/>
        <v>261495</v>
      </c>
      <c r="G33" s="10">
        <f>TRUNC(일위대가목록!F7,0)</f>
        <v>5195</v>
      </c>
      <c r="H33" s="10">
        <f t="shared" si="1"/>
        <v>233775</v>
      </c>
      <c r="I33" s="10">
        <f>TRUNC(일위대가목록!G7,0)</f>
        <v>103</v>
      </c>
      <c r="J33" s="10">
        <f t="shared" si="2"/>
        <v>4635</v>
      </c>
      <c r="K33" s="10">
        <f t="shared" si="3"/>
        <v>11109</v>
      </c>
      <c r="L33" s="10">
        <f t="shared" si="4"/>
        <v>499905</v>
      </c>
      <c r="M33" s="8" t="s">
        <v>51</v>
      </c>
      <c r="N33" s="5" t="s">
        <v>82</v>
      </c>
      <c r="O33" s="5" t="s">
        <v>51</v>
      </c>
      <c r="P33" s="5" t="s">
        <v>51</v>
      </c>
      <c r="Q33" s="5" t="s">
        <v>72</v>
      </c>
      <c r="R33" s="5" t="s">
        <v>61</v>
      </c>
      <c r="S33" s="5" t="s">
        <v>62</v>
      </c>
      <c r="T33" s="5" t="s">
        <v>62</v>
      </c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5" t="s">
        <v>51</v>
      </c>
      <c r="AS33" s="5" t="s">
        <v>51</v>
      </c>
      <c r="AT33" s="1"/>
      <c r="AU33" s="5" t="s">
        <v>83</v>
      </c>
      <c r="AV33" s="1">
        <v>9</v>
      </c>
    </row>
    <row r="34" spans="1:48" ht="30" customHeight="1" x14ac:dyDescent="0.3">
      <c r="A34" s="8" t="s">
        <v>84</v>
      </c>
      <c r="B34" s="8" t="s">
        <v>85</v>
      </c>
      <c r="C34" s="8" t="s">
        <v>86</v>
      </c>
      <c r="D34" s="9">
        <v>8</v>
      </c>
      <c r="E34" s="10">
        <f>TRUNC(일위대가목록!E8,0)</f>
        <v>16762</v>
      </c>
      <c r="F34" s="10">
        <f t="shared" si="0"/>
        <v>134096</v>
      </c>
      <c r="G34" s="10">
        <f>TRUNC(일위대가목록!F8,0)</f>
        <v>91511</v>
      </c>
      <c r="H34" s="10">
        <f t="shared" si="1"/>
        <v>732088</v>
      </c>
      <c r="I34" s="10">
        <f>TRUNC(일위대가목록!G8,0)</f>
        <v>77</v>
      </c>
      <c r="J34" s="10">
        <f t="shared" si="2"/>
        <v>616</v>
      </c>
      <c r="K34" s="10">
        <f t="shared" si="3"/>
        <v>108350</v>
      </c>
      <c r="L34" s="10">
        <f t="shared" si="4"/>
        <v>866800</v>
      </c>
      <c r="M34" s="8" t="s">
        <v>51</v>
      </c>
      <c r="N34" s="5" t="s">
        <v>87</v>
      </c>
      <c r="O34" s="5" t="s">
        <v>51</v>
      </c>
      <c r="P34" s="5" t="s">
        <v>51</v>
      </c>
      <c r="Q34" s="5" t="s">
        <v>72</v>
      </c>
      <c r="R34" s="5" t="s">
        <v>61</v>
      </c>
      <c r="S34" s="5" t="s">
        <v>62</v>
      </c>
      <c r="T34" s="5" t="s">
        <v>62</v>
      </c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5" t="s">
        <v>51</v>
      </c>
      <c r="AS34" s="5" t="s">
        <v>51</v>
      </c>
      <c r="AT34" s="1"/>
      <c r="AU34" s="5" t="s">
        <v>88</v>
      </c>
      <c r="AV34" s="1">
        <v>10</v>
      </c>
    </row>
    <row r="35" spans="1:48" ht="30" customHeight="1" x14ac:dyDescent="0.3">
      <c r="A35" s="8" t="s">
        <v>89</v>
      </c>
      <c r="B35" s="8" t="s">
        <v>90</v>
      </c>
      <c r="C35" s="8" t="s">
        <v>91</v>
      </c>
      <c r="D35" s="9">
        <v>57</v>
      </c>
      <c r="E35" s="10">
        <f>TRUNC(일위대가목록!E9,0)</f>
        <v>3605</v>
      </c>
      <c r="F35" s="10">
        <f t="shared" si="0"/>
        <v>205485</v>
      </c>
      <c r="G35" s="10">
        <f>TRUNC(일위대가목록!F9,0)</f>
        <v>2301</v>
      </c>
      <c r="H35" s="10">
        <f t="shared" si="1"/>
        <v>131157</v>
      </c>
      <c r="I35" s="10">
        <f>TRUNC(일위대가목록!G9,0)</f>
        <v>46</v>
      </c>
      <c r="J35" s="10">
        <f t="shared" si="2"/>
        <v>2622</v>
      </c>
      <c r="K35" s="10">
        <f t="shared" si="3"/>
        <v>5952</v>
      </c>
      <c r="L35" s="10">
        <f t="shared" si="4"/>
        <v>339264</v>
      </c>
      <c r="M35" s="8" t="s">
        <v>51</v>
      </c>
      <c r="N35" s="5" t="s">
        <v>92</v>
      </c>
      <c r="O35" s="5" t="s">
        <v>51</v>
      </c>
      <c r="P35" s="5" t="s">
        <v>51</v>
      </c>
      <c r="Q35" s="5" t="s">
        <v>72</v>
      </c>
      <c r="R35" s="5" t="s">
        <v>61</v>
      </c>
      <c r="S35" s="5" t="s">
        <v>62</v>
      </c>
      <c r="T35" s="5" t="s">
        <v>62</v>
      </c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5" t="s">
        <v>51</v>
      </c>
      <c r="AS35" s="5" t="s">
        <v>51</v>
      </c>
      <c r="AT35" s="1"/>
      <c r="AU35" s="5" t="s">
        <v>93</v>
      </c>
      <c r="AV35" s="1">
        <v>11</v>
      </c>
    </row>
    <row r="36" spans="1:48" ht="30" customHeight="1" x14ac:dyDescent="0.3">
      <c r="A36" s="8" t="s">
        <v>94</v>
      </c>
      <c r="B36" s="8" t="s">
        <v>95</v>
      </c>
      <c r="C36" s="8" t="s">
        <v>91</v>
      </c>
      <c r="D36" s="9">
        <v>57</v>
      </c>
      <c r="E36" s="10">
        <f>TRUNC(일위대가목록!E10,0)</f>
        <v>4670</v>
      </c>
      <c r="F36" s="10">
        <f t="shared" si="0"/>
        <v>266190</v>
      </c>
      <c r="G36" s="10">
        <f>TRUNC(일위대가목록!F10,0)</f>
        <v>2301</v>
      </c>
      <c r="H36" s="10">
        <f t="shared" si="1"/>
        <v>131157</v>
      </c>
      <c r="I36" s="10">
        <f>TRUNC(일위대가목록!G10,0)</f>
        <v>46</v>
      </c>
      <c r="J36" s="10">
        <f t="shared" si="2"/>
        <v>2622</v>
      </c>
      <c r="K36" s="10">
        <f t="shared" si="3"/>
        <v>7017</v>
      </c>
      <c r="L36" s="10">
        <f t="shared" si="4"/>
        <v>399969</v>
      </c>
      <c r="M36" s="8" t="s">
        <v>51</v>
      </c>
      <c r="N36" s="5" t="s">
        <v>96</v>
      </c>
      <c r="O36" s="5" t="s">
        <v>51</v>
      </c>
      <c r="P36" s="5" t="s">
        <v>51</v>
      </c>
      <c r="Q36" s="5" t="s">
        <v>72</v>
      </c>
      <c r="R36" s="5" t="s">
        <v>61</v>
      </c>
      <c r="S36" s="5" t="s">
        <v>62</v>
      </c>
      <c r="T36" s="5" t="s">
        <v>62</v>
      </c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5" t="s">
        <v>51</v>
      </c>
      <c r="AS36" s="5" t="s">
        <v>51</v>
      </c>
      <c r="AT36" s="1"/>
      <c r="AU36" s="5" t="s">
        <v>97</v>
      </c>
      <c r="AV36" s="1">
        <v>24</v>
      </c>
    </row>
    <row r="37" spans="1:48" ht="30" customHeight="1" x14ac:dyDescent="0.3">
      <c r="A37" s="8" t="s">
        <v>98</v>
      </c>
      <c r="B37" s="8" t="s">
        <v>99</v>
      </c>
      <c r="C37" s="8" t="s">
        <v>91</v>
      </c>
      <c r="D37" s="9">
        <v>61</v>
      </c>
      <c r="E37" s="10">
        <f>TRUNC(일위대가목록!E11,0)</f>
        <v>3779</v>
      </c>
      <c r="F37" s="10">
        <f t="shared" si="0"/>
        <v>230519</v>
      </c>
      <c r="G37" s="10">
        <f>TRUNC(일위대가목록!F11,0)</f>
        <v>2301</v>
      </c>
      <c r="H37" s="10">
        <f t="shared" si="1"/>
        <v>140361</v>
      </c>
      <c r="I37" s="10">
        <f>TRUNC(일위대가목록!G11,0)</f>
        <v>46</v>
      </c>
      <c r="J37" s="10">
        <f t="shared" si="2"/>
        <v>2806</v>
      </c>
      <c r="K37" s="10">
        <f t="shared" si="3"/>
        <v>6126</v>
      </c>
      <c r="L37" s="10">
        <f t="shared" si="4"/>
        <v>373686</v>
      </c>
      <c r="M37" s="8" t="s">
        <v>51</v>
      </c>
      <c r="N37" s="5" t="s">
        <v>100</v>
      </c>
      <c r="O37" s="5" t="s">
        <v>51</v>
      </c>
      <c r="P37" s="5" t="s">
        <v>51</v>
      </c>
      <c r="Q37" s="5" t="s">
        <v>72</v>
      </c>
      <c r="R37" s="5" t="s">
        <v>61</v>
      </c>
      <c r="S37" s="5" t="s">
        <v>62</v>
      </c>
      <c r="T37" s="5" t="s">
        <v>62</v>
      </c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5" t="s">
        <v>51</v>
      </c>
      <c r="AS37" s="5" t="s">
        <v>51</v>
      </c>
      <c r="AT37" s="1"/>
      <c r="AU37" s="5" t="s">
        <v>101</v>
      </c>
      <c r="AV37" s="1">
        <v>12</v>
      </c>
    </row>
    <row r="38" spans="1:48" ht="30" customHeight="1" x14ac:dyDescent="0.3">
      <c r="A38" s="8" t="s">
        <v>102</v>
      </c>
      <c r="B38" s="8" t="s">
        <v>95</v>
      </c>
      <c r="C38" s="8" t="s">
        <v>91</v>
      </c>
      <c r="D38" s="9">
        <v>22</v>
      </c>
      <c r="E38" s="10">
        <f>TRUNC(일위대가목록!E12,0)</f>
        <v>4130</v>
      </c>
      <c r="F38" s="10">
        <f t="shared" si="0"/>
        <v>90860</v>
      </c>
      <c r="G38" s="10">
        <f>TRUNC(일위대가목록!F12,0)</f>
        <v>2301</v>
      </c>
      <c r="H38" s="10">
        <f t="shared" si="1"/>
        <v>50622</v>
      </c>
      <c r="I38" s="10">
        <f>TRUNC(일위대가목록!G12,0)</f>
        <v>46</v>
      </c>
      <c r="J38" s="10">
        <f t="shared" si="2"/>
        <v>1012</v>
      </c>
      <c r="K38" s="10">
        <f t="shared" si="3"/>
        <v>6477</v>
      </c>
      <c r="L38" s="10">
        <f t="shared" si="4"/>
        <v>142494</v>
      </c>
      <c r="M38" s="8" t="s">
        <v>51</v>
      </c>
      <c r="N38" s="5" t="s">
        <v>103</v>
      </c>
      <c r="O38" s="5" t="s">
        <v>51</v>
      </c>
      <c r="P38" s="5" t="s">
        <v>51</v>
      </c>
      <c r="Q38" s="5" t="s">
        <v>72</v>
      </c>
      <c r="R38" s="5" t="s">
        <v>61</v>
      </c>
      <c r="S38" s="5" t="s">
        <v>62</v>
      </c>
      <c r="T38" s="5" t="s">
        <v>62</v>
      </c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5" t="s">
        <v>51</v>
      </c>
      <c r="AS38" s="5" t="s">
        <v>51</v>
      </c>
      <c r="AT38" s="1"/>
      <c r="AU38" s="5" t="s">
        <v>104</v>
      </c>
      <c r="AV38" s="1">
        <v>13</v>
      </c>
    </row>
    <row r="39" spans="1:48" ht="30" customHeight="1" x14ac:dyDescent="0.3">
      <c r="A39" s="8" t="s">
        <v>105</v>
      </c>
      <c r="B39" s="8" t="s">
        <v>106</v>
      </c>
      <c r="C39" s="8" t="s">
        <v>66</v>
      </c>
      <c r="D39" s="9">
        <v>53</v>
      </c>
      <c r="E39" s="10">
        <f>TRUNC(일위대가목록!E13,0)</f>
        <v>33840</v>
      </c>
      <c r="F39" s="10">
        <f t="shared" si="0"/>
        <v>1793520</v>
      </c>
      <c r="G39" s="10">
        <f>TRUNC(일위대가목록!F13,0)</f>
        <v>9497</v>
      </c>
      <c r="H39" s="10">
        <f t="shared" si="1"/>
        <v>503341</v>
      </c>
      <c r="I39" s="10">
        <f>TRUNC(일위대가목록!G13,0)</f>
        <v>189</v>
      </c>
      <c r="J39" s="10">
        <f t="shared" si="2"/>
        <v>10017</v>
      </c>
      <c r="K39" s="10">
        <f t="shared" si="3"/>
        <v>43526</v>
      </c>
      <c r="L39" s="10">
        <f t="shared" si="4"/>
        <v>2306878</v>
      </c>
      <c r="M39" s="8" t="s">
        <v>51</v>
      </c>
      <c r="N39" s="5" t="s">
        <v>107</v>
      </c>
      <c r="O39" s="5" t="s">
        <v>51</v>
      </c>
      <c r="P39" s="5" t="s">
        <v>51</v>
      </c>
      <c r="Q39" s="5" t="s">
        <v>72</v>
      </c>
      <c r="R39" s="5" t="s">
        <v>61</v>
      </c>
      <c r="S39" s="5" t="s">
        <v>62</v>
      </c>
      <c r="T39" s="5" t="s">
        <v>62</v>
      </c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5" t="s">
        <v>51</v>
      </c>
      <c r="AS39" s="5" t="s">
        <v>51</v>
      </c>
      <c r="AT39" s="1"/>
      <c r="AU39" s="5" t="s">
        <v>108</v>
      </c>
      <c r="AV39" s="1">
        <v>14</v>
      </c>
    </row>
    <row r="40" spans="1:48" ht="30" customHeight="1" x14ac:dyDescent="0.3">
      <c r="A40" s="8" t="s">
        <v>109</v>
      </c>
      <c r="B40" s="8" t="s">
        <v>51</v>
      </c>
      <c r="C40" s="8" t="s">
        <v>66</v>
      </c>
      <c r="D40" s="9">
        <v>8</v>
      </c>
      <c r="E40" s="10">
        <f>TRUNC(일위대가목록!E14,0)</f>
        <v>0</v>
      </c>
      <c r="F40" s="10">
        <f t="shared" si="0"/>
        <v>0</v>
      </c>
      <c r="G40" s="10">
        <f>TRUNC(일위대가목록!F14,0)</f>
        <v>8150</v>
      </c>
      <c r="H40" s="10">
        <f t="shared" si="1"/>
        <v>65200</v>
      </c>
      <c r="I40" s="10">
        <f>TRUNC(일위대가목록!G14,0)</f>
        <v>244</v>
      </c>
      <c r="J40" s="10">
        <f t="shared" si="2"/>
        <v>1952</v>
      </c>
      <c r="K40" s="10">
        <f t="shared" si="3"/>
        <v>8394</v>
      </c>
      <c r="L40" s="10">
        <f t="shared" si="4"/>
        <v>67152</v>
      </c>
      <c r="M40" s="8" t="s">
        <v>51</v>
      </c>
      <c r="N40" s="5" t="s">
        <v>110</v>
      </c>
      <c r="O40" s="5" t="s">
        <v>51</v>
      </c>
      <c r="P40" s="5" t="s">
        <v>51</v>
      </c>
      <c r="Q40" s="5" t="s">
        <v>72</v>
      </c>
      <c r="R40" s="5" t="s">
        <v>61</v>
      </c>
      <c r="S40" s="5" t="s">
        <v>62</v>
      </c>
      <c r="T40" s="5" t="s">
        <v>62</v>
      </c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5" t="s">
        <v>51</v>
      </c>
      <c r="AS40" s="5" t="s">
        <v>51</v>
      </c>
      <c r="AT40" s="1"/>
      <c r="AU40" s="5" t="s">
        <v>111</v>
      </c>
      <c r="AV40" s="1">
        <v>15</v>
      </c>
    </row>
    <row r="41" spans="1:48" ht="30" customHeight="1" x14ac:dyDescent="0.3">
      <c r="A41" s="8" t="s">
        <v>112</v>
      </c>
      <c r="B41" s="8" t="s">
        <v>113</v>
      </c>
      <c r="C41" s="8" t="s">
        <v>66</v>
      </c>
      <c r="D41" s="9">
        <v>156</v>
      </c>
      <c r="E41" s="10">
        <f>TRUNC(일위대가목록!E15,0)</f>
        <v>0</v>
      </c>
      <c r="F41" s="10">
        <f t="shared" si="0"/>
        <v>0</v>
      </c>
      <c r="G41" s="10">
        <f>TRUNC(일위대가목록!F15,0)</f>
        <v>8800</v>
      </c>
      <c r="H41" s="10">
        <f t="shared" si="1"/>
        <v>1372800</v>
      </c>
      <c r="I41" s="10">
        <f>TRUNC(일위대가목록!G15,0)</f>
        <v>88</v>
      </c>
      <c r="J41" s="10">
        <f t="shared" si="2"/>
        <v>13728</v>
      </c>
      <c r="K41" s="10">
        <f t="shared" si="3"/>
        <v>8888</v>
      </c>
      <c r="L41" s="10">
        <f t="shared" si="4"/>
        <v>1386528</v>
      </c>
      <c r="M41" s="8" t="s">
        <v>51</v>
      </c>
      <c r="N41" s="5" t="s">
        <v>114</v>
      </c>
      <c r="O41" s="5" t="s">
        <v>51</v>
      </c>
      <c r="P41" s="5" t="s">
        <v>51</v>
      </c>
      <c r="Q41" s="5" t="s">
        <v>72</v>
      </c>
      <c r="R41" s="5" t="s">
        <v>61</v>
      </c>
      <c r="S41" s="5" t="s">
        <v>62</v>
      </c>
      <c r="T41" s="5" t="s">
        <v>62</v>
      </c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5" t="s">
        <v>51</v>
      </c>
      <c r="AS41" s="5" t="s">
        <v>51</v>
      </c>
      <c r="AT41" s="1"/>
      <c r="AU41" s="5" t="s">
        <v>115</v>
      </c>
      <c r="AV41" s="1">
        <v>16</v>
      </c>
    </row>
    <row r="42" spans="1:48" ht="30" customHeight="1" x14ac:dyDescent="0.3">
      <c r="A42" s="8" t="s">
        <v>116</v>
      </c>
      <c r="B42" s="8" t="s">
        <v>117</v>
      </c>
      <c r="C42" s="8" t="s">
        <v>66</v>
      </c>
      <c r="D42" s="9">
        <v>8</v>
      </c>
      <c r="E42" s="10">
        <f>TRUNC(일위대가목록!E16,0)</f>
        <v>0</v>
      </c>
      <c r="F42" s="10">
        <f t="shared" si="0"/>
        <v>0</v>
      </c>
      <c r="G42" s="10">
        <f>TRUNC(일위대가목록!F16,0)</f>
        <v>5062</v>
      </c>
      <c r="H42" s="10">
        <f t="shared" si="1"/>
        <v>40496</v>
      </c>
      <c r="I42" s="10">
        <f>TRUNC(일위대가목록!G16,0)</f>
        <v>0</v>
      </c>
      <c r="J42" s="10">
        <f t="shared" si="2"/>
        <v>0</v>
      </c>
      <c r="K42" s="10">
        <f t="shared" si="3"/>
        <v>5062</v>
      </c>
      <c r="L42" s="10">
        <f t="shared" si="4"/>
        <v>40496</v>
      </c>
      <c r="M42" s="8" t="s">
        <v>51</v>
      </c>
      <c r="N42" s="5" t="s">
        <v>118</v>
      </c>
      <c r="O42" s="5" t="s">
        <v>51</v>
      </c>
      <c r="P42" s="5" t="s">
        <v>51</v>
      </c>
      <c r="Q42" s="5" t="s">
        <v>72</v>
      </c>
      <c r="R42" s="5" t="s">
        <v>61</v>
      </c>
      <c r="S42" s="5" t="s">
        <v>62</v>
      </c>
      <c r="T42" s="5" t="s">
        <v>62</v>
      </c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5" t="s">
        <v>51</v>
      </c>
      <c r="AS42" s="5" t="s">
        <v>51</v>
      </c>
      <c r="AT42" s="1"/>
      <c r="AU42" s="5" t="s">
        <v>119</v>
      </c>
      <c r="AV42" s="1">
        <v>17</v>
      </c>
    </row>
    <row r="43" spans="1:48" ht="30" customHeight="1" x14ac:dyDescent="0.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spans="1:48" ht="30" customHeight="1" x14ac:dyDescent="0.3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spans="1:48" ht="30" customHeight="1" x14ac:dyDescent="0.3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spans="1:48" ht="30" customHeight="1" x14ac:dyDescent="0.3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spans="1:48" ht="30" customHeight="1" x14ac:dyDescent="0.3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spans="1:48" ht="30" customHeight="1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spans="1:48" ht="30" customHeight="1" x14ac:dyDescent="0.3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spans="1:48" ht="30" customHeight="1" x14ac:dyDescent="0.3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spans="1:48" ht="30" customHeight="1" x14ac:dyDescent="0.3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</row>
    <row r="52" spans="1:48" ht="30" customHeight="1" x14ac:dyDescent="0.3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spans="1:48" ht="30" customHeight="1" x14ac:dyDescent="0.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spans="1:48" ht="30" customHeight="1" x14ac:dyDescent="0.3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spans="1:48" ht="30" customHeight="1" x14ac:dyDescent="0.3">
      <c r="A55" s="9" t="s">
        <v>69</v>
      </c>
      <c r="B55" s="9"/>
      <c r="C55" s="9"/>
      <c r="D55" s="9"/>
      <c r="E55" s="9"/>
      <c r="F55" s="10">
        <f>SUM(F31:F54)</f>
        <v>3673899</v>
      </c>
      <c r="G55" s="9"/>
      <c r="H55" s="10">
        <f>SUM(H31:H54)</f>
        <v>3743867</v>
      </c>
      <c r="I55" s="9"/>
      <c r="J55" s="10">
        <f>SUM(J31:J54)</f>
        <v>46808</v>
      </c>
      <c r="K55" s="9"/>
      <c r="L55" s="10">
        <f>SUM(L31:L54)</f>
        <v>7464574</v>
      </c>
      <c r="M55" s="9"/>
      <c r="N55" t="s">
        <v>70</v>
      </c>
    </row>
    <row r="56" spans="1:48" ht="30" customHeight="1" x14ac:dyDescent="0.3">
      <c r="A56" s="8" t="s">
        <v>120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1"/>
      <c r="O56" s="1"/>
      <c r="P56" s="1"/>
      <c r="Q56" s="5" t="s">
        <v>121</v>
      </c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</row>
    <row r="57" spans="1:48" ht="30" customHeight="1" x14ac:dyDescent="0.3">
      <c r="A57" s="8" t="s">
        <v>122</v>
      </c>
      <c r="B57" s="8" t="s">
        <v>123</v>
      </c>
      <c r="C57" s="8" t="s">
        <v>124</v>
      </c>
      <c r="D57" s="9">
        <v>6</v>
      </c>
      <c r="E57" s="10">
        <f>TRUNC(단가대비표!O28,0)</f>
        <v>6000</v>
      </c>
      <c r="F57" s="10">
        <f>TRUNC(E57*D57, 0)</f>
        <v>36000</v>
      </c>
      <c r="G57" s="10">
        <f>TRUNC(단가대비표!P28,0)</f>
        <v>0</v>
      </c>
      <c r="H57" s="10">
        <f>TRUNC(G57*D57, 0)</f>
        <v>0</v>
      </c>
      <c r="I57" s="10">
        <f>TRUNC(단가대비표!V28,0)</f>
        <v>0</v>
      </c>
      <c r="J57" s="10">
        <f>TRUNC(I57*D57, 0)</f>
        <v>0</v>
      </c>
      <c r="K57" s="10">
        <f t="shared" ref="K57:L60" si="5">TRUNC(E57+G57+I57, 0)</f>
        <v>6000</v>
      </c>
      <c r="L57" s="10">
        <f t="shared" si="5"/>
        <v>36000</v>
      </c>
      <c r="M57" s="8" t="s">
        <v>51</v>
      </c>
      <c r="N57" s="5" t="s">
        <v>125</v>
      </c>
      <c r="O57" s="5" t="s">
        <v>51</v>
      </c>
      <c r="P57" s="5" t="s">
        <v>51</v>
      </c>
      <c r="Q57" s="5" t="s">
        <v>121</v>
      </c>
      <c r="R57" s="5" t="s">
        <v>62</v>
      </c>
      <c r="S57" s="5" t="s">
        <v>62</v>
      </c>
      <c r="T57" s="5" t="s">
        <v>61</v>
      </c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5" t="s">
        <v>51</v>
      </c>
      <c r="AS57" s="5" t="s">
        <v>51</v>
      </c>
      <c r="AT57" s="1"/>
      <c r="AU57" s="5" t="s">
        <v>126</v>
      </c>
      <c r="AV57" s="1">
        <v>19</v>
      </c>
    </row>
    <row r="58" spans="1:48" ht="30" customHeight="1" x14ac:dyDescent="0.3">
      <c r="A58" s="8" t="s">
        <v>127</v>
      </c>
      <c r="B58" s="8" t="s">
        <v>128</v>
      </c>
      <c r="C58" s="8" t="s">
        <v>129</v>
      </c>
      <c r="D58" s="9">
        <v>2</v>
      </c>
      <c r="E58" s="10">
        <f>TRUNC(단가대비표!O29,0)</f>
        <v>28000</v>
      </c>
      <c r="F58" s="10">
        <f>TRUNC(E58*D58, 0)</f>
        <v>56000</v>
      </c>
      <c r="G58" s="10">
        <f>TRUNC(단가대비표!P29,0)</f>
        <v>0</v>
      </c>
      <c r="H58" s="10">
        <f>TRUNC(G58*D58, 0)</f>
        <v>0</v>
      </c>
      <c r="I58" s="10">
        <f>TRUNC(단가대비표!V29,0)</f>
        <v>0</v>
      </c>
      <c r="J58" s="10">
        <f>TRUNC(I58*D58, 0)</f>
        <v>0</v>
      </c>
      <c r="K58" s="10">
        <f t="shared" si="5"/>
        <v>28000</v>
      </c>
      <c r="L58" s="10">
        <f t="shared" si="5"/>
        <v>56000</v>
      </c>
      <c r="M58" s="8" t="s">
        <v>51</v>
      </c>
      <c r="N58" s="5" t="s">
        <v>130</v>
      </c>
      <c r="O58" s="5" t="s">
        <v>51</v>
      </c>
      <c r="P58" s="5" t="s">
        <v>51</v>
      </c>
      <c r="Q58" s="5" t="s">
        <v>121</v>
      </c>
      <c r="R58" s="5" t="s">
        <v>62</v>
      </c>
      <c r="S58" s="5" t="s">
        <v>62</v>
      </c>
      <c r="T58" s="5" t="s">
        <v>61</v>
      </c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5" t="s">
        <v>51</v>
      </c>
      <c r="AS58" s="5" t="s">
        <v>51</v>
      </c>
      <c r="AT58" s="1"/>
      <c r="AU58" s="5" t="s">
        <v>131</v>
      </c>
      <c r="AV58" s="1">
        <v>20</v>
      </c>
    </row>
    <row r="59" spans="1:48" ht="30" customHeight="1" x14ac:dyDescent="0.3">
      <c r="A59" s="8" t="s">
        <v>132</v>
      </c>
      <c r="B59" s="8" t="s">
        <v>133</v>
      </c>
      <c r="C59" s="8" t="s">
        <v>134</v>
      </c>
      <c r="D59" s="9">
        <v>2</v>
      </c>
      <c r="E59" s="10">
        <f>TRUNC(일위대가목록!E17,0)</f>
        <v>475460</v>
      </c>
      <c r="F59" s="10">
        <f>TRUNC(E59*D59, 0)</f>
        <v>950920</v>
      </c>
      <c r="G59" s="10">
        <f>TRUNC(일위대가목록!F17,0)</f>
        <v>0</v>
      </c>
      <c r="H59" s="10">
        <f>TRUNC(G59*D59, 0)</f>
        <v>0</v>
      </c>
      <c r="I59" s="10">
        <f>TRUNC(일위대가목록!G17,0)</f>
        <v>0</v>
      </c>
      <c r="J59" s="10">
        <f>TRUNC(I59*D59, 0)</f>
        <v>0</v>
      </c>
      <c r="K59" s="10">
        <f t="shared" si="5"/>
        <v>475460</v>
      </c>
      <c r="L59" s="10">
        <f t="shared" si="5"/>
        <v>950920</v>
      </c>
      <c r="M59" s="8" t="s">
        <v>51</v>
      </c>
      <c r="N59" s="5" t="s">
        <v>135</v>
      </c>
      <c r="O59" s="5" t="s">
        <v>51</v>
      </c>
      <c r="P59" s="5" t="s">
        <v>51</v>
      </c>
      <c r="Q59" s="5" t="s">
        <v>121</v>
      </c>
      <c r="R59" s="5" t="s">
        <v>61</v>
      </c>
      <c r="S59" s="5" t="s">
        <v>62</v>
      </c>
      <c r="T59" s="5" t="s">
        <v>62</v>
      </c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5" t="s">
        <v>51</v>
      </c>
      <c r="AS59" s="5" t="s">
        <v>51</v>
      </c>
      <c r="AT59" s="1"/>
      <c r="AU59" s="5" t="s">
        <v>136</v>
      </c>
      <c r="AV59" s="1">
        <v>21</v>
      </c>
    </row>
    <row r="60" spans="1:48" ht="30" customHeight="1" x14ac:dyDescent="0.3">
      <c r="A60" s="8" t="s">
        <v>137</v>
      </c>
      <c r="B60" s="8" t="s">
        <v>138</v>
      </c>
      <c r="C60" s="8" t="s">
        <v>86</v>
      </c>
      <c r="D60" s="9">
        <v>2</v>
      </c>
      <c r="E60" s="10">
        <f>TRUNC(일위대가목록!E18,0)</f>
        <v>0</v>
      </c>
      <c r="F60" s="10">
        <f>TRUNC(E60*D60, 0)</f>
        <v>0</v>
      </c>
      <c r="G60" s="10">
        <f>TRUNC(일위대가목록!F18,0)</f>
        <v>2652</v>
      </c>
      <c r="H60" s="10">
        <f>TRUNC(G60*D60, 0)</f>
        <v>5304</v>
      </c>
      <c r="I60" s="10">
        <f>TRUNC(일위대가목록!G18,0)</f>
        <v>53</v>
      </c>
      <c r="J60" s="10">
        <f>TRUNC(I60*D60, 0)</f>
        <v>106</v>
      </c>
      <c r="K60" s="10">
        <f t="shared" si="5"/>
        <v>2705</v>
      </c>
      <c r="L60" s="10">
        <f t="shared" si="5"/>
        <v>5410</v>
      </c>
      <c r="M60" s="8" t="s">
        <v>51</v>
      </c>
      <c r="N60" s="5" t="s">
        <v>139</v>
      </c>
      <c r="O60" s="5" t="s">
        <v>51</v>
      </c>
      <c r="P60" s="5" t="s">
        <v>51</v>
      </c>
      <c r="Q60" s="5" t="s">
        <v>121</v>
      </c>
      <c r="R60" s="5" t="s">
        <v>61</v>
      </c>
      <c r="S60" s="5" t="s">
        <v>62</v>
      </c>
      <c r="T60" s="5" t="s">
        <v>62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5" t="s">
        <v>51</v>
      </c>
      <c r="AS60" s="5" t="s">
        <v>51</v>
      </c>
      <c r="AT60" s="1"/>
      <c r="AU60" s="5" t="s">
        <v>140</v>
      </c>
      <c r="AV60" s="1">
        <v>23</v>
      </c>
    </row>
    <row r="61" spans="1:48" ht="30" customHeight="1" x14ac:dyDescent="0.3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spans="1:48" ht="30" customHeight="1" x14ac:dyDescent="0.3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spans="1:48" ht="30" customHeight="1" x14ac:dyDescent="0.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spans="1:48" ht="30" customHeight="1" x14ac:dyDescent="0.3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spans="1:13" ht="30" customHeight="1" x14ac:dyDescent="0.3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spans="1:13" ht="30" customHeight="1" x14ac:dyDescent="0.3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spans="1:13" ht="30" customHeight="1" x14ac:dyDescent="0.3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spans="1:13" ht="30" customHeight="1" x14ac:dyDescent="0.3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spans="1:13" ht="30" customHeight="1" x14ac:dyDescent="0.3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spans="1:13" ht="30" customHeight="1" x14ac:dyDescent="0.3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spans="1:13" ht="30" customHeight="1" x14ac:dyDescent="0.3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spans="1:13" ht="30" customHeight="1" x14ac:dyDescent="0.3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spans="1:13" ht="30" customHeight="1" x14ac:dyDescent="0.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spans="1:13" ht="30" customHeight="1" x14ac:dyDescent="0.3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spans="1:13" ht="30" customHeight="1" x14ac:dyDescent="0.3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spans="1:13" ht="30" customHeight="1" x14ac:dyDescent="0.3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spans="1:13" ht="30" customHeight="1" x14ac:dyDescent="0.3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spans="1:13" ht="30" customHeight="1" x14ac:dyDescent="0.3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spans="1:13" ht="30" customHeight="1" x14ac:dyDescent="0.3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spans="1:13" ht="30" customHeight="1" x14ac:dyDescent="0.3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spans="1:48" ht="30" customHeight="1" x14ac:dyDescent="0.3">
      <c r="A81" s="9" t="s">
        <v>69</v>
      </c>
      <c r="B81" s="9"/>
      <c r="C81" s="9"/>
      <c r="D81" s="9"/>
      <c r="E81" s="9"/>
      <c r="F81" s="10">
        <f>SUM(F57:F80)</f>
        <v>1042920</v>
      </c>
      <c r="G81" s="9"/>
      <c r="H81" s="10">
        <f>SUM(H57:H80)</f>
        <v>5304</v>
      </c>
      <c r="I81" s="9"/>
      <c r="J81" s="10">
        <f>SUM(J57:J80)</f>
        <v>106</v>
      </c>
      <c r="K81" s="9"/>
      <c r="L81" s="10">
        <f>SUM(L57:L80)</f>
        <v>1048330</v>
      </c>
      <c r="M81" s="9"/>
      <c r="N81" t="s">
        <v>70</v>
      </c>
    </row>
    <row r="82" spans="1:48" ht="30" customHeight="1" x14ac:dyDescent="0.3">
      <c r="A82" s="8" t="s">
        <v>141</v>
      </c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1"/>
      <c r="O82" s="1"/>
      <c r="P82" s="1"/>
      <c r="Q82" s="5" t="s">
        <v>142</v>
      </c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</row>
    <row r="83" spans="1:48" ht="30" customHeight="1" x14ac:dyDescent="0.3">
      <c r="A83" s="8" t="s">
        <v>143</v>
      </c>
      <c r="B83" s="8" t="s">
        <v>144</v>
      </c>
      <c r="C83" s="8" t="s">
        <v>66</v>
      </c>
      <c r="D83" s="9">
        <v>54</v>
      </c>
      <c r="E83" s="10">
        <f>TRUNC(일위대가목록!E19,0)</f>
        <v>848</v>
      </c>
      <c r="F83" s="10">
        <f>TRUNC(E83*D83, 0)</f>
        <v>45792</v>
      </c>
      <c r="G83" s="10">
        <f>TRUNC(일위대가목록!F19,0)</f>
        <v>5337</v>
      </c>
      <c r="H83" s="10">
        <f>TRUNC(G83*D83, 0)</f>
        <v>288198</v>
      </c>
      <c r="I83" s="10">
        <f>TRUNC(일위대가목록!G19,0)</f>
        <v>0</v>
      </c>
      <c r="J83" s="10">
        <f>TRUNC(I83*D83, 0)</f>
        <v>0</v>
      </c>
      <c r="K83" s="10">
        <f>TRUNC(E83+G83+I83, 0)</f>
        <v>6185</v>
      </c>
      <c r="L83" s="10">
        <f>TRUNC(F83+H83+J83, 0)</f>
        <v>333990</v>
      </c>
      <c r="M83" s="8" t="s">
        <v>51</v>
      </c>
      <c r="N83" s="5" t="s">
        <v>145</v>
      </c>
      <c r="O83" s="5" t="s">
        <v>51</v>
      </c>
      <c r="P83" s="5" t="s">
        <v>51</v>
      </c>
      <c r="Q83" s="5" t="s">
        <v>142</v>
      </c>
      <c r="R83" s="5" t="s">
        <v>61</v>
      </c>
      <c r="S83" s="5" t="s">
        <v>62</v>
      </c>
      <c r="T83" s="5" t="s">
        <v>62</v>
      </c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5" t="s">
        <v>51</v>
      </c>
      <c r="AS83" s="5" t="s">
        <v>51</v>
      </c>
      <c r="AT83" s="1"/>
      <c r="AU83" s="5" t="s">
        <v>146</v>
      </c>
      <c r="AV83" s="1">
        <v>26</v>
      </c>
    </row>
    <row r="84" spans="1:48" ht="30" customHeight="1" x14ac:dyDescent="0.3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5" spans="1:48" ht="30" customHeight="1" x14ac:dyDescent="0.3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 spans="1:48" ht="30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spans="1:48" ht="30" customHeight="1" x14ac:dyDescent="0.3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 spans="1:48" ht="30" customHeight="1" x14ac:dyDescent="0.3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spans="1:48" ht="30" customHeight="1" x14ac:dyDescent="0.3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 spans="1:48" ht="30" customHeight="1" x14ac:dyDescent="0.3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 spans="1:48" ht="30" customHeight="1" x14ac:dyDescent="0.3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spans="1:48" ht="30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spans="1:48" ht="30" customHeight="1" x14ac:dyDescent="0.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spans="1:48" ht="30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spans="1:48" ht="30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spans="1:48" ht="30" customHeight="1" x14ac:dyDescent="0.3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14" ht="30" customHeight="1" x14ac:dyDescent="0.3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spans="1:14" ht="30" customHeight="1" x14ac:dyDescent="0.3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spans="1:14" ht="30" customHeight="1" x14ac:dyDescent="0.3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</row>
    <row r="100" spans="1:14" ht="30" customHeight="1" x14ac:dyDescent="0.3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</row>
    <row r="101" spans="1:14" ht="30" customHeight="1" x14ac:dyDescent="0.3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</row>
    <row r="102" spans="1:14" ht="30" customHeight="1" x14ac:dyDescent="0.3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</row>
    <row r="103" spans="1:14" ht="30" customHeight="1" x14ac:dyDescent="0.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 spans="1:14" ht="30" customHeight="1" x14ac:dyDescent="0.3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spans="1:14" ht="30" customHeight="1" x14ac:dyDescent="0.3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spans="1:14" ht="30" customHeight="1" x14ac:dyDescent="0.3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spans="1:14" ht="30" customHeight="1" x14ac:dyDescent="0.3">
      <c r="A107" s="9" t="s">
        <v>69</v>
      </c>
      <c r="B107" s="9"/>
      <c r="C107" s="9"/>
      <c r="D107" s="9"/>
      <c r="E107" s="9"/>
      <c r="F107" s="10">
        <f>SUM(F83:F106)</f>
        <v>45792</v>
      </c>
      <c r="G107" s="9"/>
      <c r="H107" s="10">
        <f>SUM(H83:H106)</f>
        <v>288198</v>
      </c>
      <c r="I107" s="9"/>
      <c r="J107" s="10">
        <f>SUM(J83:J106)</f>
        <v>0</v>
      </c>
      <c r="K107" s="9"/>
      <c r="L107" s="10">
        <f>SUM(L83:L106)</f>
        <v>333990</v>
      </c>
      <c r="M107" s="9"/>
      <c r="N107" t="s">
        <v>70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1" type="noConversion"/>
  <pageMargins left="0.98425196850393704" right="0" top="0.59055118110236227" bottom="0.39370078740157483" header="0" footer="0"/>
  <pageSetup paperSize="9" scale="54" fitToHeight="0" orientation="landscape" horizontalDpi="200" verticalDpi="200" r:id="rId1"/>
  <rowBreaks count="4" manualBreakCount="4">
    <brk id="29" max="16383" man="1"/>
    <brk id="55" max="16383" man="1"/>
    <brk id="81" max="16383" man="1"/>
    <brk id="10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2"/>
  <sheetViews>
    <sheetView topLeftCell="B1" zoomScaleNormal="100" workbookViewId="0">
      <selection activeCell="C4" sqref="C4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4" width="2.625" hidden="1" customWidth="1"/>
  </cols>
  <sheetData>
    <row r="1" spans="1:14" ht="30" customHeight="1" x14ac:dyDescent="0.3">
      <c r="A1" s="31" t="s">
        <v>147</v>
      </c>
      <c r="B1" s="31"/>
      <c r="C1" s="31"/>
      <c r="D1" s="31"/>
      <c r="E1" s="31"/>
      <c r="F1" s="31"/>
      <c r="G1" s="31"/>
      <c r="H1" s="31"/>
      <c r="I1" s="31"/>
      <c r="J1" s="31"/>
    </row>
    <row r="2" spans="1:14" ht="30" customHeight="1" x14ac:dyDescent="0.3">
      <c r="A2" s="32" t="s">
        <v>680</v>
      </c>
      <c r="B2" s="32"/>
      <c r="C2" s="32"/>
      <c r="D2" s="32"/>
      <c r="E2" s="32"/>
      <c r="F2" s="32"/>
      <c r="G2" s="32"/>
      <c r="H2" s="32"/>
      <c r="I2" s="32"/>
      <c r="J2" s="32"/>
    </row>
    <row r="3" spans="1:14" ht="30" customHeight="1" x14ac:dyDescent="0.3">
      <c r="A3" s="3" t="s">
        <v>148</v>
      </c>
      <c r="B3" s="3" t="s">
        <v>1</v>
      </c>
      <c r="C3" s="3" t="s">
        <v>2</v>
      </c>
      <c r="D3" s="3" t="s">
        <v>3</v>
      </c>
      <c r="E3" s="3" t="s">
        <v>149</v>
      </c>
      <c r="F3" s="3" t="s">
        <v>150</v>
      </c>
      <c r="G3" s="3" t="s">
        <v>151</v>
      </c>
      <c r="H3" s="3" t="s">
        <v>152</v>
      </c>
      <c r="I3" s="3" t="s">
        <v>153</v>
      </c>
      <c r="J3" s="3" t="s">
        <v>154</v>
      </c>
      <c r="K3" s="2" t="s">
        <v>155</v>
      </c>
      <c r="L3" s="2" t="s">
        <v>156</v>
      </c>
      <c r="M3" s="2" t="s">
        <v>157</v>
      </c>
      <c r="N3" s="2" t="s">
        <v>158</v>
      </c>
    </row>
    <row r="4" spans="1:14" ht="30" customHeight="1" x14ac:dyDescent="0.3">
      <c r="A4" s="8" t="s">
        <v>60</v>
      </c>
      <c r="B4" s="8" t="s">
        <v>57</v>
      </c>
      <c r="C4" s="8" t="s">
        <v>58</v>
      </c>
      <c r="D4" s="8" t="s">
        <v>59</v>
      </c>
      <c r="E4" s="13">
        <f>일위대가!F15</f>
        <v>28276</v>
      </c>
      <c r="F4" s="13">
        <f>일위대가!H15</f>
        <v>55172</v>
      </c>
      <c r="G4" s="13">
        <f>일위대가!J15</f>
        <v>0</v>
      </c>
      <c r="H4" s="13">
        <f t="shared" ref="H4:H32" si="0">E4+F4+G4</f>
        <v>83448</v>
      </c>
      <c r="I4" s="8" t="s">
        <v>168</v>
      </c>
      <c r="J4" s="8" t="s">
        <v>51</v>
      </c>
      <c r="K4" s="5" t="s">
        <v>51</v>
      </c>
      <c r="L4" s="5" t="s">
        <v>51</v>
      </c>
      <c r="M4" s="5" t="s">
        <v>169</v>
      </c>
      <c r="N4" s="5" t="s">
        <v>51</v>
      </c>
    </row>
    <row r="5" spans="1:14" ht="30" customHeight="1" x14ac:dyDescent="0.3">
      <c r="A5" s="8" t="s">
        <v>67</v>
      </c>
      <c r="B5" s="8" t="s">
        <v>64</v>
      </c>
      <c r="C5" s="8" t="s">
        <v>65</v>
      </c>
      <c r="D5" s="8" t="s">
        <v>66</v>
      </c>
      <c r="E5" s="13">
        <f>일위대가!F19</f>
        <v>0</v>
      </c>
      <c r="F5" s="13">
        <f>일위대가!H19</f>
        <v>4245</v>
      </c>
      <c r="G5" s="13">
        <f>일위대가!J19</f>
        <v>0</v>
      </c>
      <c r="H5" s="13">
        <f t="shared" si="0"/>
        <v>4245</v>
      </c>
      <c r="I5" s="8" t="s">
        <v>206</v>
      </c>
      <c r="J5" s="8" t="s">
        <v>51</v>
      </c>
      <c r="K5" s="5" t="s">
        <v>51</v>
      </c>
      <c r="L5" s="5" t="s">
        <v>51</v>
      </c>
      <c r="M5" s="5" t="s">
        <v>51</v>
      </c>
      <c r="N5" s="5" t="s">
        <v>51</v>
      </c>
    </row>
    <row r="6" spans="1:14" ht="30" customHeight="1" x14ac:dyDescent="0.3">
      <c r="A6" s="8" t="s">
        <v>79</v>
      </c>
      <c r="B6" s="8" t="s">
        <v>77</v>
      </c>
      <c r="C6" s="8" t="s">
        <v>213</v>
      </c>
      <c r="D6" s="8" t="s">
        <v>66</v>
      </c>
      <c r="E6" s="13">
        <f>일위대가!F24</f>
        <v>1414</v>
      </c>
      <c r="F6" s="13">
        <f>일위대가!H24</f>
        <v>5195</v>
      </c>
      <c r="G6" s="13">
        <f>일위대가!J24</f>
        <v>103</v>
      </c>
      <c r="H6" s="13">
        <f t="shared" si="0"/>
        <v>6712</v>
      </c>
      <c r="I6" s="8" t="s">
        <v>214</v>
      </c>
      <c r="J6" s="8" t="s">
        <v>51</v>
      </c>
      <c r="K6" s="5" t="s">
        <v>51</v>
      </c>
      <c r="L6" s="5" t="s">
        <v>51</v>
      </c>
      <c r="M6" s="5" t="s">
        <v>215</v>
      </c>
      <c r="N6" s="5" t="s">
        <v>51</v>
      </c>
    </row>
    <row r="7" spans="1:14" ht="30" customHeight="1" x14ac:dyDescent="0.3">
      <c r="A7" s="8" t="s">
        <v>82</v>
      </c>
      <c r="B7" s="8" t="s">
        <v>77</v>
      </c>
      <c r="C7" s="8" t="s">
        <v>81</v>
      </c>
      <c r="D7" s="8" t="s">
        <v>66</v>
      </c>
      <c r="E7" s="13">
        <f>일위대가!F29</f>
        <v>5811</v>
      </c>
      <c r="F7" s="13">
        <f>일위대가!H29</f>
        <v>5195</v>
      </c>
      <c r="G7" s="13">
        <f>일위대가!J29</f>
        <v>103</v>
      </c>
      <c r="H7" s="13">
        <f t="shared" si="0"/>
        <v>11109</v>
      </c>
      <c r="I7" s="8" t="s">
        <v>225</v>
      </c>
      <c r="J7" s="8" t="s">
        <v>51</v>
      </c>
      <c r="K7" s="5" t="s">
        <v>51</v>
      </c>
      <c r="L7" s="5" t="s">
        <v>51</v>
      </c>
      <c r="M7" s="5" t="s">
        <v>51</v>
      </c>
      <c r="N7" s="5" t="s">
        <v>51</v>
      </c>
    </row>
    <row r="8" spans="1:14" ht="30" customHeight="1" x14ac:dyDescent="0.3">
      <c r="A8" s="8" t="s">
        <v>87</v>
      </c>
      <c r="B8" s="8" t="s">
        <v>84</v>
      </c>
      <c r="C8" s="8" t="s">
        <v>85</v>
      </c>
      <c r="D8" s="8" t="s">
        <v>86</v>
      </c>
      <c r="E8" s="13">
        <f>일위대가!F37</f>
        <v>16762</v>
      </c>
      <c r="F8" s="13">
        <f>일위대가!H37</f>
        <v>91511</v>
      </c>
      <c r="G8" s="13">
        <f>일위대가!J37</f>
        <v>77</v>
      </c>
      <c r="H8" s="13">
        <f t="shared" si="0"/>
        <v>108350</v>
      </c>
      <c r="I8" s="8" t="s">
        <v>229</v>
      </c>
      <c r="J8" s="8" t="s">
        <v>51</v>
      </c>
      <c r="K8" s="5" t="s">
        <v>51</v>
      </c>
      <c r="L8" s="5" t="s">
        <v>51</v>
      </c>
      <c r="M8" s="5" t="s">
        <v>51</v>
      </c>
      <c r="N8" s="5" t="s">
        <v>51</v>
      </c>
    </row>
    <row r="9" spans="1:14" ht="30" customHeight="1" x14ac:dyDescent="0.3">
      <c r="A9" s="8" t="s">
        <v>92</v>
      </c>
      <c r="B9" s="8" t="s">
        <v>89</v>
      </c>
      <c r="C9" s="8" t="s">
        <v>90</v>
      </c>
      <c r="D9" s="8" t="s">
        <v>91</v>
      </c>
      <c r="E9" s="13">
        <f>일위대가!F44</f>
        <v>3605</v>
      </c>
      <c r="F9" s="13">
        <f>일위대가!H44</f>
        <v>2301</v>
      </c>
      <c r="G9" s="13">
        <f>일위대가!J44</f>
        <v>46</v>
      </c>
      <c r="H9" s="13">
        <f t="shared" si="0"/>
        <v>5952</v>
      </c>
      <c r="I9" s="8" t="s">
        <v>253</v>
      </c>
      <c r="J9" s="8" t="s">
        <v>51</v>
      </c>
      <c r="K9" s="5" t="s">
        <v>51</v>
      </c>
      <c r="L9" s="5" t="s">
        <v>51</v>
      </c>
      <c r="M9" s="5" t="s">
        <v>51</v>
      </c>
      <c r="N9" s="5" t="s">
        <v>51</v>
      </c>
    </row>
    <row r="10" spans="1:14" ht="30" customHeight="1" x14ac:dyDescent="0.3">
      <c r="A10" s="8" t="s">
        <v>96</v>
      </c>
      <c r="B10" s="8" t="s">
        <v>94</v>
      </c>
      <c r="C10" s="8" t="s">
        <v>95</v>
      </c>
      <c r="D10" s="8" t="s">
        <v>91</v>
      </c>
      <c r="E10" s="13">
        <f>일위대가!F51</f>
        <v>4670</v>
      </c>
      <c r="F10" s="13">
        <f>일위대가!H51</f>
        <v>2301</v>
      </c>
      <c r="G10" s="13">
        <f>일위대가!J51</f>
        <v>46</v>
      </c>
      <c r="H10" s="13">
        <f t="shared" si="0"/>
        <v>7017</v>
      </c>
      <c r="I10" s="8" t="s">
        <v>271</v>
      </c>
      <c r="J10" s="8" t="s">
        <v>51</v>
      </c>
      <c r="K10" s="5" t="s">
        <v>51</v>
      </c>
      <c r="L10" s="5" t="s">
        <v>51</v>
      </c>
      <c r="M10" s="5" t="s">
        <v>51</v>
      </c>
      <c r="N10" s="5" t="s">
        <v>51</v>
      </c>
    </row>
    <row r="11" spans="1:14" ht="30" customHeight="1" x14ac:dyDescent="0.3">
      <c r="A11" s="8" t="s">
        <v>100</v>
      </c>
      <c r="B11" s="8" t="s">
        <v>98</v>
      </c>
      <c r="C11" s="8" t="s">
        <v>99</v>
      </c>
      <c r="D11" s="8" t="s">
        <v>91</v>
      </c>
      <c r="E11" s="13">
        <f>일위대가!F58</f>
        <v>3779</v>
      </c>
      <c r="F11" s="13">
        <f>일위대가!H58</f>
        <v>2301</v>
      </c>
      <c r="G11" s="13">
        <f>일위대가!J58</f>
        <v>46</v>
      </c>
      <c r="H11" s="13">
        <f t="shared" si="0"/>
        <v>6126</v>
      </c>
      <c r="I11" s="8" t="s">
        <v>279</v>
      </c>
      <c r="J11" s="8" t="s">
        <v>51</v>
      </c>
      <c r="K11" s="5" t="s">
        <v>51</v>
      </c>
      <c r="L11" s="5" t="s">
        <v>51</v>
      </c>
      <c r="M11" s="5" t="s">
        <v>51</v>
      </c>
      <c r="N11" s="5" t="s">
        <v>51</v>
      </c>
    </row>
    <row r="12" spans="1:14" ht="30" customHeight="1" x14ac:dyDescent="0.3">
      <c r="A12" s="8" t="s">
        <v>103</v>
      </c>
      <c r="B12" s="8" t="s">
        <v>102</v>
      </c>
      <c r="C12" s="8" t="s">
        <v>95</v>
      </c>
      <c r="D12" s="8" t="s">
        <v>91</v>
      </c>
      <c r="E12" s="13">
        <f>일위대가!F65</f>
        <v>4130</v>
      </c>
      <c r="F12" s="13">
        <f>일위대가!H65</f>
        <v>2301</v>
      </c>
      <c r="G12" s="13">
        <f>일위대가!J65</f>
        <v>46</v>
      </c>
      <c r="H12" s="13">
        <f t="shared" si="0"/>
        <v>6477</v>
      </c>
      <c r="I12" s="8" t="s">
        <v>287</v>
      </c>
      <c r="J12" s="8" t="s">
        <v>51</v>
      </c>
      <c r="K12" s="5" t="s">
        <v>51</v>
      </c>
      <c r="L12" s="5" t="s">
        <v>51</v>
      </c>
      <c r="M12" s="5" t="s">
        <v>51</v>
      </c>
      <c r="N12" s="5" t="s">
        <v>51</v>
      </c>
    </row>
    <row r="13" spans="1:14" ht="30" customHeight="1" x14ac:dyDescent="0.3">
      <c r="A13" s="8" t="s">
        <v>107</v>
      </c>
      <c r="B13" s="8" t="s">
        <v>105</v>
      </c>
      <c r="C13" s="8" t="s">
        <v>106</v>
      </c>
      <c r="D13" s="8" t="s">
        <v>66</v>
      </c>
      <c r="E13" s="13">
        <f>일위대가!F71</f>
        <v>33840</v>
      </c>
      <c r="F13" s="13">
        <f>일위대가!H71</f>
        <v>9497</v>
      </c>
      <c r="G13" s="13">
        <f>일위대가!J71</f>
        <v>189</v>
      </c>
      <c r="H13" s="13">
        <f t="shared" si="0"/>
        <v>43526</v>
      </c>
      <c r="I13" s="8" t="s">
        <v>293</v>
      </c>
      <c r="J13" s="8" t="s">
        <v>51</v>
      </c>
      <c r="K13" s="5" t="s">
        <v>51</v>
      </c>
      <c r="L13" s="5" t="s">
        <v>51</v>
      </c>
      <c r="M13" s="5" t="s">
        <v>51</v>
      </c>
      <c r="N13" s="5" t="s">
        <v>51</v>
      </c>
    </row>
    <row r="14" spans="1:14" ht="30" customHeight="1" x14ac:dyDescent="0.3">
      <c r="A14" s="8" t="s">
        <v>110</v>
      </c>
      <c r="B14" s="8" t="s">
        <v>109</v>
      </c>
      <c r="C14" s="8" t="s">
        <v>51</v>
      </c>
      <c r="D14" s="8" t="s">
        <v>66</v>
      </c>
      <c r="E14" s="13">
        <f>일위대가!F77</f>
        <v>0</v>
      </c>
      <c r="F14" s="13">
        <f>일위대가!H77</f>
        <v>8150</v>
      </c>
      <c r="G14" s="13">
        <f>일위대가!J77</f>
        <v>244</v>
      </c>
      <c r="H14" s="13">
        <f t="shared" si="0"/>
        <v>8394</v>
      </c>
      <c r="I14" s="8" t="s">
        <v>301</v>
      </c>
      <c r="J14" s="8" t="s">
        <v>51</v>
      </c>
      <c r="K14" s="5" t="s">
        <v>51</v>
      </c>
      <c r="L14" s="5" t="s">
        <v>51</v>
      </c>
      <c r="M14" s="5" t="s">
        <v>51</v>
      </c>
      <c r="N14" s="5" t="s">
        <v>51</v>
      </c>
    </row>
    <row r="15" spans="1:14" ht="30" customHeight="1" x14ac:dyDescent="0.3">
      <c r="A15" s="8" t="s">
        <v>114</v>
      </c>
      <c r="B15" s="8" t="s">
        <v>112</v>
      </c>
      <c r="C15" s="8" t="s">
        <v>113</v>
      </c>
      <c r="D15" s="8" t="s">
        <v>66</v>
      </c>
      <c r="E15" s="13">
        <f>일위대가!F83</f>
        <v>0</v>
      </c>
      <c r="F15" s="13">
        <f>일위대가!H83</f>
        <v>8800</v>
      </c>
      <c r="G15" s="13">
        <f>일위대가!J83</f>
        <v>88</v>
      </c>
      <c r="H15" s="13">
        <f t="shared" si="0"/>
        <v>8888</v>
      </c>
      <c r="I15" s="8" t="s">
        <v>312</v>
      </c>
      <c r="J15" s="8" t="s">
        <v>51</v>
      </c>
      <c r="K15" s="5" t="s">
        <v>51</v>
      </c>
      <c r="L15" s="5" t="s">
        <v>51</v>
      </c>
      <c r="M15" s="5" t="s">
        <v>313</v>
      </c>
      <c r="N15" s="5" t="s">
        <v>51</v>
      </c>
    </row>
    <row r="16" spans="1:14" ht="30" customHeight="1" x14ac:dyDescent="0.3">
      <c r="A16" s="8" t="s">
        <v>118</v>
      </c>
      <c r="B16" s="8" t="s">
        <v>116</v>
      </c>
      <c r="C16" s="8" t="s">
        <v>319</v>
      </c>
      <c r="D16" s="8" t="s">
        <v>66</v>
      </c>
      <c r="E16" s="13">
        <f>일위대가!F88</f>
        <v>0</v>
      </c>
      <c r="F16" s="13">
        <f>일위대가!H88</f>
        <v>5062</v>
      </c>
      <c r="G16" s="13">
        <f>일위대가!J88</f>
        <v>0</v>
      </c>
      <c r="H16" s="13">
        <f t="shared" si="0"/>
        <v>5062</v>
      </c>
      <c r="I16" s="8" t="s">
        <v>320</v>
      </c>
      <c r="J16" s="8" t="s">
        <v>51</v>
      </c>
      <c r="K16" s="5" t="s">
        <v>51</v>
      </c>
      <c r="L16" s="5" t="s">
        <v>51</v>
      </c>
      <c r="M16" s="5" t="s">
        <v>321</v>
      </c>
      <c r="N16" s="5" t="s">
        <v>51</v>
      </c>
    </row>
    <row r="17" spans="1:14" ht="30" customHeight="1" x14ac:dyDescent="0.3">
      <c r="A17" s="8" t="s">
        <v>135</v>
      </c>
      <c r="B17" s="8" t="s">
        <v>132</v>
      </c>
      <c r="C17" s="8" t="s">
        <v>133</v>
      </c>
      <c r="D17" s="8" t="s">
        <v>134</v>
      </c>
      <c r="E17" s="13">
        <f>일위대가!F93</f>
        <v>475460</v>
      </c>
      <c r="F17" s="13">
        <f>일위대가!H93</f>
        <v>0</v>
      </c>
      <c r="G17" s="13">
        <f>일위대가!J93</f>
        <v>0</v>
      </c>
      <c r="H17" s="13">
        <f t="shared" si="0"/>
        <v>475460</v>
      </c>
      <c r="I17" s="8" t="s">
        <v>327</v>
      </c>
      <c r="J17" s="8" t="s">
        <v>51</v>
      </c>
      <c r="K17" s="5" t="s">
        <v>51</v>
      </c>
      <c r="L17" s="5" t="s">
        <v>51</v>
      </c>
      <c r="M17" s="5" t="s">
        <v>51</v>
      </c>
      <c r="N17" s="5" t="s">
        <v>51</v>
      </c>
    </row>
    <row r="18" spans="1:14" ht="30" customHeight="1" x14ac:dyDescent="0.3">
      <c r="A18" s="8" t="s">
        <v>139</v>
      </c>
      <c r="B18" s="8" t="s">
        <v>137</v>
      </c>
      <c r="C18" s="8" t="s">
        <v>138</v>
      </c>
      <c r="D18" s="8" t="s">
        <v>86</v>
      </c>
      <c r="E18" s="13">
        <f>일위대가!F98</f>
        <v>0</v>
      </c>
      <c r="F18" s="13">
        <f>일위대가!H98</f>
        <v>2652</v>
      </c>
      <c r="G18" s="13">
        <f>일위대가!J98</f>
        <v>53</v>
      </c>
      <c r="H18" s="13">
        <f t="shared" si="0"/>
        <v>2705</v>
      </c>
      <c r="I18" s="8" t="s">
        <v>338</v>
      </c>
      <c r="J18" s="8" t="s">
        <v>51</v>
      </c>
      <c r="K18" s="5" t="s">
        <v>51</v>
      </c>
      <c r="L18" s="5" t="s">
        <v>51</v>
      </c>
      <c r="M18" s="5" t="s">
        <v>339</v>
      </c>
      <c r="N18" s="5" t="s">
        <v>51</v>
      </c>
    </row>
    <row r="19" spans="1:14" ht="30" customHeight="1" x14ac:dyDescent="0.3">
      <c r="A19" s="8" t="s">
        <v>145</v>
      </c>
      <c r="B19" s="8" t="s">
        <v>143</v>
      </c>
      <c r="C19" s="8" t="s">
        <v>144</v>
      </c>
      <c r="D19" s="8" t="s">
        <v>66</v>
      </c>
      <c r="E19" s="13">
        <f>일위대가!F103</f>
        <v>848</v>
      </c>
      <c r="F19" s="13">
        <f>일위대가!H103</f>
        <v>5337</v>
      </c>
      <c r="G19" s="13">
        <f>일위대가!J103</f>
        <v>0</v>
      </c>
      <c r="H19" s="13">
        <f t="shared" si="0"/>
        <v>6185</v>
      </c>
      <c r="I19" s="8" t="s">
        <v>346</v>
      </c>
      <c r="J19" s="8" t="s">
        <v>51</v>
      </c>
      <c r="K19" s="5" t="s">
        <v>51</v>
      </c>
      <c r="L19" s="5" t="s">
        <v>51</v>
      </c>
      <c r="M19" s="5" t="s">
        <v>347</v>
      </c>
      <c r="N19" s="5" t="s">
        <v>51</v>
      </c>
    </row>
    <row r="20" spans="1:14" ht="30" customHeight="1" x14ac:dyDescent="0.3">
      <c r="A20" s="8" t="s">
        <v>202</v>
      </c>
      <c r="B20" s="8" t="s">
        <v>200</v>
      </c>
      <c r="C20" s="8" t="s">
        <v>201</v>
      </c>
      <c r="D20" s="8" t="s">
        <v>59</v>
      </c>
      <c r="E20" s="13">
        <f>일위대가!F108</f>
        <v>0</v>
      </c>
      <c r="F20" s="13">
        <f>일위대가!H108</f>
        <v>55172</v>
      </c>
      <c r="G20" s="13">
        <f>일위대가!J108</f>
        <v>0</v>
      </c>
      <c r="H20" s="13">
        <f t="shared" si="0"/>
        <v>55172</v>
      </c>
      <c r="I20" s="8" t="s">
        <v>356</v>
      </c>
      <c r="J20" s="8" t="s">
        <v>51</v>
      </c>
      <c r="K20" s="5" t="s">
        <v>51</v>
      </c>
      <c r="L20" s="5" t="s">
        <v>51</v>
      </c>
      <c r="M20" s="5" t="s">
        <v>169</v>
      </c>
      <c r="N20" s="5" t="s">
        <v>51</v>
      </c>
    </row>
    <row r="21" spans="1:14" ht="30" customHeight="1" x14ac:dyDescent="0.3">
      <c r="A21" s="8" t="s">
        <v>222</v>
      </c>
      <c r="B21" s="8" t="s">
        <v>77</v>
      </c>
      <c r="C21" s="8" t="s">
        <v>221</v>
      </c>
      <c r="D21" s="8" t="s">
        <v>66</v>
      </c>
      <c r="E21" s="13">
        <f>일위대가!F114</f>
        <v>0</v>
      </c>
      <c r="F21" s="13">
        <f>일위대가!H114</f>
        <v>5195</v>
      </c>
      <c r="G21" s="13">
        <f>일위대가!J114</f>
        <v>103</v>
      </c>
      <c r="H21" s="13">
        <f t="shared" si="0"/>
        <v>5298</v>
      </c>
      <c r="I21" s="8" t="s">
        <v>362</v>
      </c>
      <c r="J21" s="8" t="s">
        <v>51</v>
      </c>
      <c r="K21" s="5" t="s">
        <v>51</v>
      </c>
      <c r="L21" s="5" t="s">
        <v>51</v>
      </c>
      <c r="M21" s="5" t="s">
        <v>215</v>
      </c>
      <c r="N21" s="5" t="s">
        <v>51</v>
      </c>
    </row>
    <row r="22" spans="1:14" ht="30" customHeight="1" x14ac:dyDescent="0.3">
      <c r="A22" s="8" t="s">
        <v>246</v>
      </c>
      <c r="B22" s="8" t="s">
        <v>244</v>
      </c>
      <c r="C22" s="8" t="s">
        <v>245</v>
      </c>
      <c r="D22" s="8" t="s">
        <v>237</v>
      </c>
      <c r="E22" s="13">
        <f>일위대가!F119</f>
        <v>175</v>
      </c>
      <c r="F22" s="13">
        <f>일위대가!H119</f>
        <v>4570</v>
      </c>
      <c r="G22" s="13">
        <f>일위대가!J119</f>
        <v>4</v>
      </c>
      <c r="H22" s="13">
        <f t="shared" si="0"/>
        <v>4749</v>
      </c>
      <c r="I22" s="8" t="s">
        <v>367</v>
      </c>
      <c r="J22" s="8" t="s">
        <v>51</v>
      </c>
      <c r="K22" s="5" t="s">
        <v>51</v>
      </c>
      <c r="L22" s="5" t="s">
        <v>51</v>
      </c>
      <c r="M22" s="5" t="s">
        <v>368</v>
      </c>
      <c r="N22" s="5" t="s">
        <v>51</v>
      </c>
    </row>
    <row r="23" spans="1:14" ht="30" customHeight="1" x14ac:dyDescent="0.3">
      <c r="A23" s="8" t="s">
        <v>250</v>
      </c>
      <c r="B23" s="8" t="s">
        <v>248</v>
      </c>
      <c r="C23" s="8" t="s">
        <v>249</v>
      </c>
      <c r="D23" s="8" t="s">
        <v>66</v>
      </c>
      <c r="E23" s="13">
        <f>일위대가!F124</f>
        <v>754</v>
      </c>
      <c r="F23" s="13">
        <f>일위대가!H124</f>
        <v>2271</v>
      </c>
      <c r="G23" s="13">
        <f>일위대가!J124</f>
        <v>0</v>
      </c>
      <c r="H23" s="13">
        <f t="shared" si="0"/>
        <v>3025</v>
      </c>
      <c r="I23" s="8" t="s">
        <v>376</v>
      </c>
      <c r="J23" s="8" t="s">
        <v>51</v>
      </c>
      <c r="K23" s="5" t="s">
        <v>51</v>
      </c>
      <c r="L23" s="5" t="s">
        <v>51</v>
      </c>
      <c r="M23" s="5" t="s">
        <v>377</v>
      </c>
      <c r="N23" s="5" t="s">
        <v>51</v>
      </c>
    </row>
    <row r="24" spans="1:14" ht="30" customHeight="1" x14ac:dyDescent="0.3">
      <c r="A24" s="8" t="s">
        <v>370</v>
      </c>
      <c r="B24" s="8" t="s">
        <v>369</v>
      </c>
      <c r="C24" s="8" t="s">
        <v>245</v>
      </c>
      <c r="D24" s="8" t="s">
        <v>237</v>
      </c>
      <c r="E24" s="13">
        <f>일위대가!F137</f>
        <v>142</v>
      </c>
      <c r="F24" s="13">
        <f>일위대가!H137</f>
        <v>3636</v>
      </c>
      <c r="G24" s="13">
        <f>일위대가!J137</f>
        <v>3</v>
      </c>
      <c r="H24" s="13">
        <f t="shared" si="0"/>
        <v>3781</v>
      </c>
      <c r="I24" s="8" t="s">
        <v>386</v>
      </c>
      <c r="J24" s="8" t="s">
        <v>51</v>
      </c>
      <c r="K24" s="5" t="s">
        <v>51</v>
      </c>
      <c r="L24" s="5" t="s">
        <v>51</v>
      </c>
      <c r="M24" s="5" t="s">
        <v>368</v>
      </c>
      <c r="N24" s="5" t="s">
        <v>51</v>
      </c>
    </row>
    <row r="25" spans="1:14" ht="30" customHeight="1" x14ac:dyDescent="0.3">
      <c r="A25" s="8" t="s">
        <v>373</v>
      </c>
      <c r="B25" s="8" t="s">
        <v>372</v>
      </c>
      <c r="C25" s="8" t="s">
        <v>245</v>
      </c>
      <c r="D25" s="8" t="s">
        <v>237</v>
      </c>
      <c r="E25" s="13">
        <f>일위대가!F150</f>
        <v>33</v>
      </c>
      <c r="F25" s="13">
        <f>일위대가!H150</f>
        <v>934</v>
      </c>
      <c r="G25" s="13">
        <f>일위대가!J150</f>
        <v>1</v>
      </c>
      <c r="H25" s="13">
        <f t="shared" si="0"/>
        <v>968</v>
      </c>
      <c r="I25" s="8" t="s">
        <v>422</v>
      </c>
      <c r="J25" s="8" t="s">
        <v>51</v>
      </c>
      <c r="K25" s="5" t="s">
        <v>51</v>
      </c>
      <c r="L25" s="5" t="s">
        <v>51</v>
      </c>
      <c r="M25" s="5" t="s">
        <v>368</v>
      </c>
      <c r="N25" s="5" t="s">
        <v>51</v>
      </c>
    </row>
    <row r="26" spans="1:14" ht="30" customHeight="1" x14ac:dyDescent="0.3">
      <c r="A26" s="8" t="s">
        <v>379</v>
      </c>
      <c r="B26" s="8" t="s">
        <v>378</v>
      </c>
      <c r="C26" s="8" t="s">
        <v>249</v>
      </c>
      <c r="D26" s="8" t="s">
        <v>66</v>
      </c>
      <c r="E26" s="13">
        <f>일위대가!F156</f>
        <v>754</v>
      </c>
      <c r="F26" s="13">
        <f>일위대가!H156</f>
        <v>0</v>
      </c>
      <c r="G26" s="13">
        <f>일위대가!J156</f>
        <v>0</v>
      </c>
      <c r="H26" s="13">
        <f t="shared" si="0"/>
        <v>754</v>
      </c>
      <c r="I26" s="8" t="s">
        <v>434</v>
      </c>
      <c r="J26" s="8" t="s">
        <v>51</v>
      </c>
      <c r="K26" s="5" t="s">
        <v>51</v>
      </c>
      <c r="L26" s="5" t="s">
        <v>51</v>
      </c>
      <c r="M26" s="5" t="s">
        <v>377</v>
      </c>
      <c r="N26" s="5" t="s">
        <v>51</v>
      </c>
    </row>
    <row r="27" spans="1:14" ht="30" customHeight="1" x14ac:dyDescent="0.3">
      <c r="A27" s="8" t="s">
        <v>383</v>
      </c>
      <c r="B27" s="8" t="s">
        <v>381</v>
      </c>
      <c r="C27" s="8" t="s">
        <v>382</v>
      </c>
      <c r="D27" s="8" t="s">
        <v>66</v>
      </c>
      <c r="E27" s="13">
        <f>일위대가!F161</f>
        <v>0</v>
      </c>
      <c r="F27" s="13">
        <f>일위대가!H161</f>
        <v>2271</v>
      </c>
      <c r="G27" s="13">
        <f>일위대가!J161</f>
        <v>0</v>
      </c>
      <c r="H27" s="13">
        <f t="shared" si="0"/>
        <v>2271</v>
      </c>
      <c r="I27" s="8" t="s">
        <v>447</v>
      </c>
      <c r="J27" s="8" t="s">
        <v>51</v>
      </c>
      <c r="K27" s="5" t="s">
        <v>51</v>
      </c>
      <c r="L27" s="5" t="s">
        <v>51</v>
      </c>
      <c r="M27" s="5" t="s">
        <v>377</v>
      </c>
      <c r="N27" s="5" t="s">
        <v>51</v>
      </c>
    </row>
    <row r="28" spans="1:14" ht="30" customHeight="1" x14ac:dyDescent="0.3">
      <c r="A28" s="8" t="s">
        <v>403</v>
      </c>
      <c r="B28" s="8" t="s">
        <v>400</v>
      </c>
      <c r="C28" s="8" t="s">
        <v>401</v>
      </c>
      <c r="D28" s="8" t="s">
        <v>402</v>
      </c>
      <c r="E28" s="13">
        <f>일위대가!F165</f>
        <v>0</v>
      </c>
      <c r="F28" s="13">
        <f>일위대가!H165</f>
        <v>0</v>
      </c>
      <c r="G28" s="13">
        <f>일위대가!J165</f>
        <v>124</v>
      </c>
      <c r="H28" s="13">
        <f t="shared" si="0"/>
        <v>124</v>
      </c>
      <c r="I28" s="8" t="s">
        <v>453</v>
      </c>
      <c r="J28" s="8" t="s">
        <v>51</v>
      </c>
      <c r="K28" s="5" t="s">
        <v>454</v>
      </c>
      <c r="L28" s="5" t="s">
        <v>51</v>
      </c>
      <c r="M28" s="5" t="s">
        <v>455</v>
      </c>
      <c r="N28" s="5" t="s">
        <v>61</v>
      </c>
    </row>
    <row r="29" spans="1:14" ht="30" customHeight="1" x14ac:dyDescent="0.3">
      <c r="A29" s="8" t="s">
        <v>264</v>
      </c>
      <c r="B29" s="8" t="s">
        <v>262</v>
      </c>
      <c r="C29" s="8" t="s">
        <v>263</v>
      </c>
      <c r="D29" s="8" t="s">
        <v>91</v>
      </c>
      <c r="E29" s="13">
        <f>일위대가!F171</f>
        <v>0</v>
      </c>
      <c r="F29" s="13">
        <f>일위대가!H171</f>
        <v>2301</v>
      </c>
      <c r="G29" s="13">
        <f>일위대가!J171</f>
        <v>46</v>
      </c>
      <c r="H29" s="13">
        <f t="shared" si="0"/>
        <v>2347</v>
      </c>
      <c r="I29" s="8" t="s">
        <v>460</v>
      </c>
      <c r="J29" s="8" t="s">
        <v>51</v>
      </c>
      <c r="K29" s="5" t="s">
        <v>51</v>
      </c>
      <c r="L29" s="5" t="s">
        <v>51</v>
      </c>
      <c r="M29" s="5" t="s">
        <v>461</v>
      </c>
      <c r="N29" s="5" t="s">
        <v>51</v>
      </c>
    </row>
    <row r="30" spans="1:14" ht="30" customHeight="1" x14ac:dyDescent="0.3">
      <c r="A30" s="8" t="s">
        <v>297</v>
      </c>
      <c r="B30" s="8" t="s">
        <v>295</v>
      </c>
      <c r="C30" s="8" t="s">
        <v>296</v>
      </c>
      <c r="D30" s="8" t="s">
        <v>66</v>
      </c>
      <c r="E30" s="13">
        <f>일위대가!F177</f>
        <v>0</v>
      </c>
      <c r="F30" s="13">
        <f>일위대가!H177</f>
        <v>9497</v>
      </c>
      <c r="G30" s="13">
        <f>일위대가!J177</f>
        <v>189</v>
      </c>
      <c r="H30" s="13">
        <f t="shared" si="0"/>
        <v>9686</v>
      </c>
      <c r="I30" s="8" t="s">
        <v>466</v>
      </c>
      <c r="J30" s="8" t="s">
        <v>51</v>
      </c>
      <c r="K30" s="5" t="s">
        <v>51</v>
      </c>
      <c r="L30" s="5" t="s">
        <v>51</v>
      </c>
      <c r="M30" s="5" t="s">
        <v>467</v>
      </c>
      <c r="N30" s="5" t="s">
        <v>51</v>
      </c>
    </row>
    <row r="31" spans="1:14" ht="30" customHeight="1" x14ac:dyDescent="0.3">
      <c r="A31" s="8" t="s">
        <v>349</v>
      </c>
      <c r="B31" s="8" t="s">
        <v>348</v>
      </c>
      <c r="C31" s="8" t="s">
        <v>144</v>
      </c>
      <c r="D31" s="8" t="s">
        <v>66</v>
      </c>
      <c r="E31" s="13">
        <f>일위대가!F182</f>
        <v>848</v>
      </c>
      <c r="F31" s="13">
        <f>일위대가!H182</f>
        <v>0</v>
      </c>
      <c r="G31" s="13">
        <f>일위대가!J182</f>
        <v>0</v>
      </c>
      <c r="H31" s="13">
        <f t="shared" si="0"/>
        <v>848</v>
      </c>
      <c r="I31" s="8" t="s">
        <v>472</v>
      </c>
      <c r="J31" s="8" t="s">
        <v>51</v>
      </c>
      <c r="K31" s="5" t="s">
        <v>51</v>
      </c>
      <c r="L31" s="5" t="s">
        <v>51</v>
      </c>
      <c r="M31" s="5" t="s">
        <v>347</v>
      </c>
      <c r="N31" s="5" t="s">
        <v>51</v>
      </c>
    </row>
    <row r="32" spans="1:14" ht="30" customHeight="1" x14ac:dyDescent="0.3">
      <c r="A32" s="8" t="s">
        <v>353</v>
      </c>
      <c r="B32" s="8" t="s">
        <v>351</v>
      </c>
      <c r="C32" s="8" t="s">
        <v>352</v>
      </c>
      <c r="D32" s="8" t="s">
        <v>66</v>
      </c>
      <c r="E32" s="13">
        <f>일위대가!F191</f>
        <v>0</v>
      </c>
      <c r="F32" s="13">
        <f>일위대가!H191</f>
        <v>5337</v>
      </c>
      <c r="G32" s="13">
        <f>일위대가!J191</f>
        <v>0</v>
      </c>
      <c r="H32" s="13">
        <f t="shared" si="0"/>
        <v>5337</v>
      </c>
      <c r="I32" s="8" t="s">
        <v>480</v>
      </c>
      <c r="J32" s="8" t="s">
        <v>51</v>
      </c>
      <c r="K32" s="5" t="s">
        <v>51</v>
      </c>
      <c r="L32" s="5" t="s">
        <v>51</v>
      </c>
      <c r="M32" s="5" t="s">
        <v>347</v>
      </c>
      <c r="N32" s="5" t="s">
        <v>51</v>
      </c>
    </row>
  </sheetData>
  <mergeCells count="2">
    <mergeCell ref="A1:J1"/>
    <mergeCell ref="A2:J2"/>
  </mergeCells>
  <phoneticPr fontId="1" type="noConversion"/>
  <pageMargins left="0.78740157480314954" right="0" top="0.39370078740157477" bottom="0.39370078740157477" header="0" footer="0"/>
  <pageSetup paperSize="9" scale="89" fitToHeight="0" orientation="landscape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191"/>
  <sheetViews>
    <sheetView view="pageBreakPreview" zoomScale="60" zoomScaleNormal="100" workbookViewId="0">
      <selection activeCell="E8" sqref="E8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35" width="2.625" hidden="1" customWidth="1"/>
    <col min="36" max="36" width="1.625" hidden="1" customWidth="1"/>
    <col min="37" max="37" width="24.625" hidden="1" customWidth="1"/>
    <col min="38" max="39" width="2.625" hidden="1" customWidth="1"/>
  </cols>
  <sheetData>
    <row r="1" spans="1:39" ht="30" customHeight="1" x14ac:dyDescent="0.3">
      <c r="A1" s="32" t="s">
        <v>680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</row>
    <row r="2" spans="1:39" ht="30" customHeight="1" x14ac:dyDescent="0.3">
      <c r="A2" s="29" t="s">
        <v>1</v>
      </c>
      <c r="B2" s="29" t="s">
        <v>2</v>
      </c>
      <c r="C2" s="29" t="s">
        <v>3</v>
      </c>
      <c r="D2" s="29" t="s">
        <v>4</v>
      </c>
      <c r="E2" s="29" t="s">
        <v>5</v>
      </c>
      <c r="F2" s="29"/>
      <c r="G2" s="29" t="s">
        <v>8</v>
      </c>
      <c r="H2" s="29"/>
      <c r="I2" s="29" t="s">
        <v>9</v>
      </c>
      <c r="J2" s="29"/>
      <c r="K2" s="29" t="s">
        <v>10</v>
      </c>
      <c r="L2" s="29"/>
      <c r="M2" s="29" t="s">
        <v>11</v>
      </c>
      <c r="N2" s="28" t="s">
        <v>159</v>
      </c>
      <c r="O2" s="28" t="s">
        <v>19</v>
      </c>
      <c r="P2" s="28" t="s">
        <v>21</v>
      </c>
      <c r="Q2" s="28" t="s">
        <v>22</v>
      </c>
      <c r="R2" s="28" t="s">
        <v>23</v>
      </c>
      <c r="S2" s="28" t="s">
        <v>24</v>
      </c>
      <c r="T2" s="28" t="s">
        <v>25</v>
      </c>
      <c r="U2" s="28" t="s">
        <v>26</v>
      </c>
      <c r="V2" s="28" t="s">
        <v>27</v>
      </c>
      <c r="W2" s="28" t="s">
        <v>28</v>
      </c>
      <c r="X2" s="28" t="s">
        <v>29</v>
      </c>
      <c r="Y2" s="28" t="s">
        <v>30</v>
      </c>
      <c r="Z2" s="28" t="s">
        <v>31</v>
      </c>
      <c r="AA2" s="28" t="s">
        <v>32</v>
      </c>
      <c r="AB2" s="28" t="s">
        <v>33</v>
      </c>
      <c r="AC2" s="28" t="s">
        <v>34</v>
      </c>
      <c r="AD2" s="28" t="s">
        <v>160</v>
      </c>
      <c r="AE2" s="28" t="s">
        <v>161</v>
      </c>
      <c r="AF2" s="28" t="s">
        <v>162</v>
      </c>
      <c r="AG2" s="28" t="s">
        <v>163</v>
      </c>
      <c r="AH2" s="28" t="s">
        <v>164</v>
      </c>
      <c r="AI2" s="28" t="s">
        <v>165</v>
      </c>
      <c r="AJ2" s="28" t="s">
        <v>47</v>
      </c>
      <c r="AK2" s="28" t="s">
        <v>166</v>
      </c>
      <c r="AL2" s="2" t="s">
        <v>158</v>
      </c>
      <c r="AM2" s="2" t="s">
        <v>20</v>
      </c>
    </row>
    <row r="3" spans="1:39" ht="30" customHeight="1" x14ac:dyDescent="0.3">
      <c r="A3" s="29"/>
      <c r="B3" s="29"/>
      <c r="C3" s="29"/>
      <c r="D3" s="29"/>
      <c r="E3" s="3" t="s">
        <v>6</v>
      </c>
      <c r="F3" s="3" t="s">
        <v>7</v>
      </c>
      <c r="G3" s="3" t="s">
        <v>6</v>
      </c>
      <c r="H3" s="3" t="s">
        <v>7</v>
      </c>
      <c r="I3" s="3" t="s">
        <v>6</v>
      </c>
      <c r="J3" s="3" t="s">
        <v>7</v>
      </c>
      <c r="K3" s="3" t="s">
        <v>6</v>
      </c>
      <c r="L3" s="3" t="s">
        <v>7</v>
      </c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</row>
    <row r="4" spans="1:39" ht="30" customHeight="1" x14ac:dyDescent="0.3">
      <c r="A4" s="33" t="s">
        <v>167</v>
      </c>
      <c r="B4" s="33"/>
      <c r="C4" s="33"/>
      <c r="D4" s="33"/>
      <c r="E4" s="34"/>
      <c r="F4" s="35"/>
      <c r="G4" s="34"/>
      <c r="H4" s="35"/>
      <c r="I4" s="34"/>
      <c r="J4" s="35"/>
      <c r="K4" s="34"/>
      <c r="L4" s="35"/>
      <c r="M4" s="33"/>
      <c r="N4" s="2" t="s">
        <v>60</v>
      </c>
    </row>
    <row r="5" spans="1:39" ht="30" customHeight="1" x14ac:dyDescent="0.3">
      <c r="A5" s="8" t="s">
        <v>170</v>
      </c>
      <c r="B5" s="8" t="s">
        <v>171</v>
      </c>
      <c r="C5" s="8" t="s">
        <v>124</v>
      </c>
      <c r="D5" s="9">
        <v>0.12</v>
      </c>
      <c r="E5" s="12">
        <f>단가대비표!O20</f>
        <v>20830</v>
      </c>
      <c r="F5" s="13">
        <f t="shared" ref="F5:F14" si="0">TRUNC(E5*D5,1)</f>
        <v>2499.6</v>
      </c>
      <c r="G5" s="12">
        <f>단가대비표!P20</f>
        <v>0</v>
      </c>
      <c r="H5" s="13">
        <f t="shared" ref="H5:H14" si="1">TRUNC(G5*D5,1)</f>
        <v>0</v>
      </c>
      <c r="I5" s="12">
        <f>단가대비표!V20</f>
        <v>0</v>
      </c>
      <c r="J5" s="13">
        <f t="shared" ref="J5:J14" si="2">TRUNC(I5*D5,1)</f>
        <v>0</v>
      </c>
      <c r="K5" s="12">
        <f t="shared" ref="K5:K14" si="3">TRUNC(E5+G5+I5,1)</f>
        <v>20830</v>
      </c>
      <c r="L5" s="13">
        <f t="shared" ref="L5:L14" si="4">TRUNC(F5+H5+J5,1)</f>
        <v>2499.6</v>
      </c>
      <c r="M5" s="8" t="s">
        <v>51</v>
      </c>
      <c r="N5" s="5" t="s">
        <v>60</v>
      </c>
      <c r="O5" s="5" t="s">
        <v>172</v>
      </c>
      <c r="P5" s="5" t="s">
        <v>62</v>
      </c>
      <c r="Q5" s="5" t="s">
        <v>62</v>
      </c>
      <c r="R5" s="5" t="s">
        <v>61</v>
      </c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5" t="s">
        <v>51</v>
      </c>
      <c r="AK5" s="5" t="s">
        <v>173</v>
      </c>
      <c r="AL5" s="5" t="s">
        <v>51</v>
      </c>
      <c r="AM5" s="5" t="s">
        <v>51</v>
      </c>
    </row>
    <row r="6" spans="1:39" ht="30" customHeight="1" x14ac:dyDescent="0.3">
      <c r="A6" s="8" t="s">
        <v>170</v>
      </c>
      <c r="B6" s="8" t="s">
        <v>174</v>
      </c>
      <c r="C6" s="8" t="s">
        <v>124</v>
      </c>
      <c r="D6" s="9">
        <v>0.12</v>
      </c>
      <c r="E6" s="12">
        <f>단가대비표!O21</f>
        <v>6640</v>
      </c>
      <c r="F6" s="13">
        <f t="shared" si="0"/>
        <v>796.8</v>
      </c>
      <c r="G6" s="12">
        <f>단가대비표!P21</f>
        <v>0</v>
      </c>
      <c r="H6" s="13">
        <f t="shared" si="1"/>
        <v>0</v>
      </c>
      <c r="I6" s="12">
        <f>단가대비표!V21</f>
        <v>0</v>
      </c>
      <c r="J6" s="13">
        <f t="shared" si="2"/>
        <v>0</v>
      </c>
      <c r="K6" s="12">
        <f t="shared" si="3"/>
        <v>6640</v>
      </c>
      <c r="L6" s="13">
        <f t="shared" si="4"/>
        <v>796.8</v>
      </c>
      <c r="M6" s="8" t="s">
        <v>51</v>
      </c>
      <c r="N6" s="5" t="s">
        <v>60</v>
      </c>
      <c r="O6" s="5" t="s">
        <v>175</v>
      </c>
      <c r="P6" s="5" t="s">
        <v>62</v>
      </c>
      <c r="Q6" s="5" t="s">
        <v>62</v>
      </c>
      <c r="R6" s="5" t="s">
        <v>61</v>
      </c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5" t="s">
        <v>51</v>
      </c>
      <c r="AK6" s="5" t="s">
        <v>176</v>
      </c>
      <c r="AL6" s="5" t="s">
        <v>51</v>
      </c>
      <c r="AM6" s="5" t="s">
        <v>51</v>
      </c>
    </row>
    <row r="7" spans="1:39" ht="30" customHeight="1" x14ac:dyDescent="0.3">
      <c r="A7" s="8" t="s">
        <v>170</v>
      </c>
      <c r="B7" s="8" t="s">
        <v>177</v>
      </c>
      <c r="C7" s="8" t="s">
        <v>124</v>
      </c>
      <c r="D7" s="9">
        <v>0.24</v>
      </c>
      <c r="E7" s="12">
        <f>단가대비표!O22</f>
        <v>24500</v>
      </c>
      <c r="F7" s="13">
        <f t="shared" si="0"/>
        <v>5880</v>
      </c>
      <c r="G7" s="12">
        <f>단가대비표!P22</f>
        <v>0</v>
      </c>
      <c r="H7" s="13">
        <f t="shared" si="1"/>
        <v>0</v>
      </c>
      <c r="I7" s="12">
        <f>단가대비표!V22</f>
        <v>0</v>
      </c>
      <c r="J7" s="13">
        <f t="shared" si="2"/>
        <v>0</v>
      </c>
      <c r="K7" s="12">
        <f t="shared" si="3"/>
        <v>24500</v>
      </c>
      <c r="L7" s="13">
        <f t="shared" si="4"/>
        <v>5880</v>
      </c>
      <c r="M7" s="8" t="s">
        <v>51</v>
      </c>
      <c r="N7" s="5" t="s">
        <v>60</v>
      </c>
      <c r="O7" s="5" t="s">
        <v>178</v>
      </c>
      <c r="P7" s="5" t="s">
        <v>62</v>
      </c>
      <c r="Q7" s="5" t="s">
        <v>62</v>
      </c>
      <c r="R7" s="5" t="s">
        <v>61</v>
      </c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5" t="s">
        <v>51</v>
      </c>
      <c r="AK7" s="5" t="s">
        <v>179</v>
      </c>
      <c r="AL7" s="5" t="s">
        <v>51</v>
      </c>
      <c r="AM7" s="5" t="s">
        <v>51</v>
      </c>
    </row>
    <row r="8" spans="1:39" ht="30" customHeight="1" x14ac:dyDescent="0.3">
      <c r="A8" s="8" t="s">
        <v>170</v>
      </c>
      <c r="B8" s="8" t="s">
        <v>180</v>
      </c>
      <c r="C8" s="8" t="s">
        <v>124</v>
      </c>
      <c r="D8" s="9">
        <v>0.24</v>
      </c>
      <c r="E8" s="12">
        <f>단가대비표!O25</f>
        <v>0</v>
      </c>
      <c r="F8" s="13">
        <f t="shared" si="0"/>
        <v>0</v>
      </c>
      <c r="G8" s="12">
        <f>단가대비표!P25</f>
        <v>0</v>
      </c>
      <c r="H8" s="13">
        <f t="shared" si="1"/>
        <v>0</v>
      </c>
      <c r="I8" s="12">
        <f>단가대비표!V25</f>
        <v>0</v>
      </c>
      <c r="J8" s="13">
        <f t="shared" si="2"/>
        <v>0</v>
      </c>
      <c r="K8" s="12">
        <f t="shared" si="3"/>
        <v>0</v>
      </c>
      <c r="L8" s="13">
        <f t="shared" si="4"/>
        <v>0</v>
      </c>
      <c r="M8" s="8" t="s">
        <v>51</v>
      </c>
      <c r="N8" s="5" t="s">
        <v>60</v>
      </c>
      <c r="O8" s="5" t="s">
        <v>181</v>
      </c>
      <c r="P8" s="5" t="s">
        <v>62</v>
      </c>
      <c r="Q8" s="5" t="s">
        <v>62</v>
      </c>
      <c r="R8" s="5" t="s">
        <v>61</v>
      </c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5" t="s">
        <v>51</v>
      </c>
      <c r="AK8" s="5" t="s">
        <v>182</v>
      </c>
      <c r="AL8" s="5" t="s">
        <v>51</v>
      </c>
      <c r="AM8" s="5" t="s">
        <v>51</v>
      </c>
    </row>
    <row r="9" spans="1:39" ht="30" customHeight="1" x14ac:dyDescent="0.3">
      <c r="A9" s="8" t="s">
        <v>170</v>
      </c>
      <c r="B9" s="8" t="s">
        <v>183</v>
      </c>
      <c r="C9" s="8" t="s">
        <v>124</v>
      </c>
      <c r="D9" s="9">
        <v>0.12</v>
      </c>
      <c r="E9" s="12">
        <f>단가대비표!O23</f>
        <v>0</v>
      </c>
      <c r="F9" s="13">
        <f t="shared" si="0"/>
        <v>0</v>
      </c>
      <c r="G9" s="12">
        <f>단가대비표!P23</f>
        <v>0</v>
      </c>
      <c r="H9" s="13">
        <f t="shared" si="1"/>
        <v>0</v>
      </c>
      <c r="I9" s="12">
        <f>단가대비표!V23</f>
        <v>0</v>
      </c>
      <c r="J9" s="13">
        <f t="shared" si="2"/>
        <v>0</v>
      </c>
      <c r="K9" s="12">
        <f t="shared" si="3"/>
        <v>0</v>
      </c>
      <c r="L9" s="13">
        <f t="shared" si="4"/>
        <v>0</v>
      </c>
      <c r="M9" s="8" t="s">
        <v>51</v>
      </c>
      <c r="N9" s="5" t="s">
        <v>60</v>
      </c>
      <c r="O9" s="5" t="s">
        <v>184</v>
      </c>
      <c r="P9" s="5" t="s">
        <v>62</v>
      </c>
      <c r="Q9" s="5" t="s">
        <v>62</v>
      </c>
      <c r="R9" s="5" t="s">
        <v>61</v>
      </c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5" t="s">
        <v>51</v>
      </c>
      <c r="AK9" s="5" t="s">
        <v>185</v>
      </c>
      <c r="AL9" s="5" t="s">
        <v>51</v>
      </c>
      <c r="AM9" s="5" t="s">
        <v>51</v>
      </c>
    </row>
    <row r="10" spans="1:39" ht="30" customHeight="1" x14ac:dyDescent="0.3">
      <c r="A10" s="8" t="s">
        <v>170</v>
      </c>
      <c r="B10" s="8" t="s">
        <v>186</v>
      </c>
      <c r="C10" s="8" t="s">
        <v>124</v>
      </c>
      <c r="D10" s="9">
        <v>0.24</v>
      </c>
      <c r="E10" s="12">
        <f>단가대비표!O24</f>
        <v>0</v>
      </c>
      <c r="F10" s="13">
        <f t="shared" si="0"/>
        <v>0</v>
      </c>
      <c r="G10" s="12">
        <f>단가대비표!P24</f>
        <v>0</v>
      </c>
      <c r="H10" s="13">
        <f t="shared" si="1"/>
        <v>0</v>
      </c>
      <c r="I10" s="12">
        <f>단가대비표!V24</f>
        <v>0</v>
      </c>
      <c r="J10" s="13">
        <f t="shared" si="2"/>
        <v>0</v>
      </c>
      <c r="K10" s="12">
        <f t="shared" si="3"/>
        <v>0</v>
      </c>
      <c r="L10" s="13">
        <f t="shared" si="4"/>
        <v>0</v>
      </c>
      <c r="M10" s="8" t="s">
        <v>51</v>
      </c>
      <c r="N10" s="5" t="s">
        <v>60</v>
      </c>
      <c r="O10" s="5" t="s">
        <v>187</v>
      </c>
      <c r="P10" s="5" t="s">
        <v>62</v>
      </c>
      <c r="Q10" s="5" t="s">
        <v>62</v>
      </c>
      <c r="R10" s="5" t="s">
        <v>61</v>
      </c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5" t="s">
        <v>51</v>
      </c>
      <c r="AK10" s="5" t="s">
        <v>188</v>
      </c>
      <c r="AL10" s="5" t="s">
        <v>51</v>
      </c>
      <c r="AM10" s="5" t="s">
        <v>51</v>
      </c>
    </row>
    <row r="11" spans="1:39" ht="30" customHeight="1" x14ac:dyDescent="0.3">
      <c r="A11" s="8" t="s">
        <v>170</v>
      </c>
      <c r="B11" s="8" t="s">
        <v>189</v>
      </c>
      <c r="C11" s="8" t="s">
        <v>124</v>
      </c>
      <c r="D11" s="9">
        <v>0.36</v>
      </c>
      <c r="E11" s="12">
        <f>단가대비표!O26</f>
        <v>10000</v>
      </c>
      <c r="F11" s="13">
        <f t="shared" si="0"/>
        <v>3600</v>
      </c>
      <c r="G11" s="12">
        <f>단가대비표!P26</f>
        <v>0</v>
      </c>
      <c r="H11" s="13">
        <f t="shared" si="1"/>
        <v>0</v>
      </c>
      <c r="I11" s="12">
        <f>단가대비표!V26</f>
        <v>0</v>
      </c>
      <c r="J11" s="13">
        <f t="shared" si="2"/>
        <v>0</v>
      </c>
      <c r="K11" s="12">
        <f t="shared" si="3"/>
        <v>10000</v>
      </c>
      <c r="L11" s="13">
        <f t="shared" si="4"/>
        <v>3600</v>
      </c>
      <c r="M11" s="8" t="s">
        <v>51</v>
      </c>
      <c r="N11" s="5" t="s">
        <v>60</v>
      </c>
      <c r="O11" s="5" t="s">
        <v>190</v>
      </c>
      <c r="P11" s="5" t="s">
        <v>62</v>
      </c>
      <c r="Q11" s="5" t="s">
        <v>62</v>
      </c>
      <c r="R11" s="5" t="s">
        <v>61</v>
      </c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5" t="s">
        <v>51</v>
      </c>
      <c r="AK11" s="5" t="s">
        <v>191</v>
      </c>
      <c r="AL11" s="5" t="s">
        <v>51</v>
      </c>
      <c r="AM11" s="5" t="s">
        <v>51</v>
      </c>
    </row>
    <row r="12" spans="1:39" ht="30" customHeight="1" x14ac:dyDescent="0.3">
      <c r="A12" s="8" t="s">
        <v>170</v>
      </c>
      <c r="B12" s="8" t="s">
        <v>192</v>
      </c>
      <c r="C12" s="8" t="s">
        <v>124</v>
      </c>
      <c r="D12" s="9">
        <v>0.36</v>
      </c>
      <c r="E12" s="12">
        <f>단가대비표!O27</f>
        <v>9000</v>
      </c>
      <c r="F12" s="13">
        <f t="shared" si="0"/>
        <v>3240</v>
      </c>
      <c r="G12" s="12">
        <f>단가대비표!P27</f>
        <v>0</v>
      </c>
      <c r="H12" s="13">
        <f t="shared" si="1"/>
        <v>0</v>
      </c>
      <c r="I12" s="12">
        <f>단가대비표!V27</f>
        <v>0</v>
      </c>
      <c r="J12" s="13">
        <f t="shared" si="2"/>
        <v>0</v>
      </c>
      <c r="K12" s="12">
        <f t="shared" si="3"/>
        <v>9000</v>
      </c>
      <c r="L12" s="13">
        <f t="shared" si="4"/>
        <v>3240</v>
      </c>
      <c r="M12" s="8" t="s">
        <v>51</v>
      </c>
      <c r="N12" s="5" t="s">
        <v>60</v>
      </c>
      <c r="O12" s="5" t="s">
        <v>193</v>
      </c>
      <c r="P12" s="5" t="s">
        <v>62</v>
      </c>
      <c r="Q12" s="5" t="s">
        <v>62</v>
      </c>
      <c r="R12" s="5" t="s">
        <v>61</v>
      </c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5" t="s">
        <v>51</v>
      </c>
      <c r="AK12" s="5" t="s">
        <v>194</v>
      </c>
      <c r="AL12" s="5" t="s">
        <v>51</v>
      </c>
      <c r="AM12" s="5" t="s">
        <v>51</v>
      </c>
    </row>
    <row r="13" spans="1:39" ht="30" customHeight="1" x14ac:dyDescent="0.3">
      <c r="A13" s="8" t="s">
        <v>195</v>
      </c>
      <c r="B13" s="8" t="s">
        <v>196</v>
      </c>
      <c r="C13" s="8" t="s">
        <v>197</v>
      </c>
      <c r="D13" s="9">
        <v>3.15E-2</v>
      </c>
      <c r="E13" s="12">
        <f>단가대비표!O14</f>
        <v>389221.55</v>
      </c>
      <c r="F13" s="13">
        <f t="shared" si="0"/>
        <v>12260.4</v>
      </c>
      <c r="G13" s="12">
        <f>단가대비표!P14</f>
        <v>0</v>
      </c>
      <c r="H13" s="13">
        <f t="shared" si="1"/>
        <v>0</v>
      </c>
      <c r="I13" s="12">
        <f>단가대비표!V14</f>
        <v>0</v>
      </c>
      <c r="J13" s="13">
        <f t="shared" si="2"/>
        <v>0</v>
      </c>
      <c r="K13" s="12">
        <f t="shared" si="3"/>
        <v>389221.5</v>
      </c>
      <c r="L13" s="13">
        <f t="shared" si="4"/>
        <v>12260.4</v>
      </c>
      <c r="M13" s="8" t="s">
        <v>51</v>
      </c>
      <c r="N13" s="5" t="s">
        <v>60</v>
      </c>
      <c r="O13" s="5" t="s">
        <v>198</v>
      </c>
      <c r="P13" s="5" t="s">
        <v>62</v>
      </c>
      <c r="Q13" s="5" t="s">
        <v>62</v>
      </c>
      <c r="R13" s="5" t="s">
        <v>61</v>
      </c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5" t="s">
        <v>51</v>
      </c>
      <c r="AK13" s="5" t="s">
        <v>199</v>
      </c>
      <c r="AL13" s="5" t="s">
        <v>51</v>
      </c>
      <c r="AM13" s="5" t="s">
        <v>51</v>
      </c>
    </row>
    <row r="14" spans="1:39" ht="30" customHeight="1" x14ac:dyDescent="0.3">
      <c r="A14" s="8" t="s">
        <v>200</v>
      </c>
      <c r="B14" s="8" t="s">
        <v>201</v>
      </c>
      <c r="C14" s="8" t="s">
        <v>59</v>
      </c>
      <c r="D14" s="9">
        <v>1</v>
      </c>
      <c r="E14" s="12">
        <f>일위대가목록!E20</f>
        <v>0</v>
      </c>
      <c r="F14" s="13">
        <f t="shared" si="0"/>
        <v>0</v>
      </c>
      <c r="G14" s="12">
        <f>일위대가목록!F20</f>
        <v>55172</v>
      </c>
      <c r="H14" s="13">
        <f t="shared" si="1"/>
        <v>55172</v>
      </c>
      <c r="I14" s="12">
        <f>일위대가목록!G20</f>
        <v>0</v>
      </c>
      <c r="J14" s="13">
        <f t="shared" si="2"/>
        <v>0</v>
      </c>
      <c r="K14" s="12">
        <f t="shared" si="3"/>
        <v>55172</v>
      </c>
      <c r="L14" s="13">
        <f t="shared" si="4"/>
        <v>55172</v>
      </c>
      <c r="M14" s="8" t="s">
        <v>51</v>
      </c>
      <c r="N14" s="5" t="s">
        <v>60</v>
      </c>
      <c r="O14" s="5" t="s">
        <v>202</v>
      </c>
      <c r="P14" s="5" t="s">
        <v>61</v>
      </c>
      <c r="Q14" s="5" t="s">
        <v>62</v>
      </c>
      <c r="R14" s="5" t="s">
        <v>62</v>
      </c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5" t="s">
        <v>51</v>
      </c>
      <c r="AK14" s="5" t="s">
        <v>203</v>
      </c>
      <c r="AL14" s="5" t="s">
        <v>51</v>
      </c>
      <c r="AM14" s="5" t="s">
        <v>51</v>
      </c>
    </row>
    <row r="15" spans="1:39" ht="30" customHeight="1" x14ac:dyDescent="0.3">
      <c r="A15" s="8" t="s">
        <v>204</v>
      </c>
      <c r="B15" s="8" t="s">
        <v>51</v>
      </c>
      <c r="C15" s="8" t="s">
        <v>51</v>
      </c>
      <c r="D15" s="9"/>
      <c r="E15" s="12"/>
      <c r="F15" s="13">
        <f>TRUNC(SUMIF(N5:N14, N4, F5:F14),0)</f>
        <v>28276</v>
      </c>
      <c r="G15" s="12"/>
      <c r="H15" s="13">
        <f>TRUNC(SUMIF(N5:N14, N4, H5:H14),0)</f>
        <v>55172</v>
      </c>
      <c r="I15" s="12"/>
      <c r="J15" s="13">
        <f>TRUNC(SUMIF(N5:N14, N4, J5:J14),0)</f>
        <v>0</v>
      </c>
      <c r="K15" s="12"/>
      <c r="L15" s="13">
        <f>F15+H15+J15</f>
        <v>83448</v>
      </c>
      <c r="M15" s="8" t="s">
        <v>51</v>
      </c>
      <c r="N15" s="5" t="s">
        <v>70</v>
      </c>
      <c r="O15" s="5" t="s">
        <v>70</v>
      </c>
      <c r="P15" s="5" t="s">
        <v>51</v>
      </c>
      <c r="Q15" s="5" t="s">
        <v>51</v>
      </c>
      <c r="R15" s="5" t="s">
        <v>51</v>
      </c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5" t="s">
        <v>51</v>
      </c>
      <c r="AK15" s="5" t="s">
        <v>51</v>
      </c>
      <c r="AL15" s="5" t="s">
        <v>51</v>
      </c>
      <c r="AM15" s="5" t="s">
        <v>51</v>
      </c>
    </row>
    <row r="16" spans="1:39" ht="30" customHeight="1" x14ac:dyDescent="0.3">
      <c r="A16" s="9"/>
      <c r="B16" s="9"/>
      <c r="C16" s="9"/>
      <c r="D16" s="9"/>
      <c r="E16" s="12"/>
      <c r="F16" s="13"/>
      <c r="G16" s="12"/>
      <c r="H16" s="13"/>
      <c r="I16" s="12"/>
      <c r="J16" s="13"/>
      <c r="K16" s="12"/>
      <c r="L16" s="13"/>
      <c r="M16" s="9"/>
    </row>
    <row r="17" spans="1:39" ht="30" customHeight="1" x14ac:dyDescent="0.3">
      <c r="A17" s="33" t="s">
        <v>205</v>
      </c>
      <c r="B17" s="33"/>
      <c r="C17" s="33"/>
      <c r="D17" s="33"/>
      <c r="E17" s="34"/>
      <c r="F17" s="35"/>
      <c r="G17" s="34"/>
      <c r="H17" s="35"/>
      <c r="I17" s="34"/>
      <c r="J17" s="35"/>
      <c r="K17" s="34"/>
      <c r="L17" s="35"/>
      <c r="M17" s="33"/>
      <c r="N17" s="2" t="s">
        <v>67</v>
      </c>
    </row>
    <row r="18" spans="1:39" ht="30" customHeight="1" x14ac:dyDescent="0.3">
      <c r="A18" s="8" t="s">
        <v>207</v>
      </c>
      <c r="B18" s="8" t="s">
        <v>208</v>
      </c>
      <c r="C18" s="8" t="s">
        <v>209</v>
      </c>
      <c r="D18" s="9">
        <v>4.4999999999999998E-2</v>
      </c>
      <c r="E18" s="12">
        <f>단가대비표!O36</f>
        <v>0</v>
      </c>
      <c r="F18" s="13">
        <f>TRUNC(E18*D18,1)</f>
        <v>0</v>
      </c>
      <c r="G18" s="12">
        <f>단가대비표!P36</f>
        <v>94338</v>
      </c>
      <c r="H18" s="13">
        <f>TRUNC(G18*D18,1)</f>
        <v>4245.2</v>
      </c>
      <c r="I18" s="12">
        <f>단가대비표!V36</f>
        <v>0</v>
      </c>
      <c r="J18" s="13">
        <f>TRUNC(I18*D18,1)</f>
        <v>0</v>
      </c>
      <c r="K18" s="12">
        <f>TRUNC(E18+G18+I18,1)</f>
        <v>94338</v>
      </c>
      <c r="L18" s="13">
        <f>TRUNC(F18+H18+J18,1)</f>
        <v>4245.2</v>
      </c>
      <c r="M18" s="8" t="s">
        <v>51</v>
      </c>
      <c r="N18" s="5" t="s">
        <v>67</v>
      </c>
      <c r="O18" s="5" t="s">
        <v>210</v>
      </c>
      <c r="P18" s="5" t="s">
        <v>62</v>
      </c>
      <c r="Q18" s="5" t="s">
        <v>62</v>
      </c>
      <c r="R18" s="5" t="s">
        <v>61</v>
      </c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5" t="s">
        <v>51</v>
      </c>
      <c r="AK18" s="5" t="s">
        <v>211</v>
      </c>
      <c r="AL18" s="5" t="s">
        <v>51</v>
      </c>
      <c r="AM18" s="5" t="s">
        <v>51</v>
      </c>
    </row>
    <row r="19" spans="1:39" ht="30" customHeight="1" x14ac:dyDescent="0.3">
      <c r="A19" s="8" t="s">
        <v>204</v>
      </c>
      <c r="B19" s="8" t="s">
        <v>51</v>
      </c>
      <c r="C19" s="8" t="s">
        <v>51</v>
      </c>
      <c r="D19" s="9"/>
      <c r="E19" s="12"/>
      <c r="F19" s="13">
        <f>TRUNC(SUMIF(N18:N18, N17, F18:F18),0)</f>
        <v>0</v>
      </c>
      <c r="G19" s="12"/>
      <c r="H19" s="13">
        <f>TRUNC(SUMIF(N18:N18, N17, H18:H18),0)</f>
        <v>4245</v>
      </c>
      <c r="I19" s="12"/>
      <c r="J19" s="13">
        <f>TRUNC(SUMIF(N18:N18, N17, J18:J18),0)</f>
        <v>0</v>
      </c>
      <c r="K19" s="12"/>
      <c r="L19" s="13">
        <f>F19+H19+J19</f>
        <v>4245</v>
      </c>
      <c r="M19" s="8" t="s">
        <v>51</v>
      </c>
      <c r="N19" s="5" t="s">
        <v>70</v>
      </c>
      <c r="O19" s="5" t="s">
        <v>70</v>
      </c>
      <c r="P19" s="5" t="s">
        <v>51</v>
      </c>
      <c r="Q19" s="5" t="s">
        <v>51</v>
      </c>
      <c r="R19" s="5" t="s">
        <v>51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5" t="s">
        <v>51</v>
      </c>
      <c r="AK19" s="5" t="s">
        <v>51</v>
      </c>
      <c r="AL19" s="5" t="s">
        <v>51</v>
      </c>
      <c r="AM19" s="5" t="s">
        <v>51</v>
      </c>
    </row>
    <row r="20" spans="1:39" ht="30" customHeight="1" x14ac:dyDescent="0.3">
      <c r="A20" s="9"/>
      <c r="B20" s="9"/>
      <c r="C20" s="9"/>
      <c r="D20" s="9"/>
      <c r="E20" s="12"/>
      <c r="F20" s="13"/>
      <c r="G20" s="12"/>
      <c r="H20" s="13"/>
      <c r="I20" s="12"/>
      <c r="J20" s="13"/>
      <c r="K20" s="12"/>
      <c r="L20" s="13"/>
      <c r="M20" s="9"/>
    </row>
    <row r="21" spans="1:39" ht="30" customHeight="1" x14ac:dyDescent="0.3">
      <c r="A21" s="33" t="s">
        <v>212</v>
      </c>
      <c r="B21" s="33"/>
      <c r="C21" s="33"/>
      <c r="D21" s="33"/>
      <c r="E21" s="34"/>
      <c r="F21" s="35"/>
      <c r="G21" s="34"/>
      <c r="H21" s="35"/>
      <c r="I21" s="34"/>
      <c r="J21" s="35"/>
      <c r="K21" s="34"/>
      <c r="L21" s="35"/>
      <c r="M21" s="33"/>
      <c r="N21" s="2" t="s">
        <v>79</v>
      </c>
    </row>
    <row r="22" spans="1:39" ht="30" customHeight="1" x14ac:dyDescent="0.3">
      <c r="A22" s="8" t="s">
        <v>216</v>
      </c>
      <c r="B22" s="8" t="s">
        <v>217</v>
      </c>
      <c r="C22" s="8" t="s">
        <v>218</v>
      </c>
      <c r="D22" s="9">
        <v>1.1503000000000001</v>
      </c>
      <c r="E22" s="12">
        <f>단가대비표!O15</f>
        <v>1230</v>
      </c>
      <c r="F22" s="13">
        <f>TRUNC(E22*D22,1)</f>
        <v>1414.8</v>
      </c>
      <c r="G22" s="12">
        <f>단가대비표!P15</f>
        <v>0</v>
      </c>
      <c r="H22" s="13">
        <f>TRUNC(G22*D22,1)</f>
        <v>0</v>
      </c>
      <c r="I22" s="12">
        <f>단가대비표!V15</f>
        <v>0</v>
      </c>
      <c r="J22" s="13">
        <f>TRUNC(I22*D22,1)</f>
        <v>0</v>
      </c>
      <c r="K22" s="12">
        <f>TRUNC(E22+G22+I22,1)</f>
        <v>1230</v>
      </c>
      <c r="L22" s="13">
        <f>TRUNC(F22+H22+J22,1)</f>
        <v>1414.8</v>
      </c>
      <c r="M22" s="8" t="s">
        <v>51</v>
      </c>
      <c r="N22" s="5" t="s">
        <v>79</v>
      </c>
      <c r="O22" s="5" t="s">
        <v>219</v>
      </c>
      <c r="P22" s="5" t="s">
        <v>62</v>
      </c>
      <c r="Q22" s="5" t="s">
        <v>62</v>
      </c>
      <c r="R22" s="5" t="s">
        <v>61</v>
      </c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5" t="s">
        <v>51</v>
      </c>
      <c r="AK22" s="5" t="s">
        <v>220</v>
      </c>
      <c r="AL22" s="5" t="s">
        <v>51</v>
      </c>
      <c r="AM22" s="5" t="s">
        <v>51</v>
      </c>
    </row>
    <row r="23" spans="1:39" ht="30" customHeight="1" x14ac:dyDescent="0.3">
      <c r="A23" s="8" t="s">
        <v>77</v>
      </c>
      <c r="B23" s="8" t="s">
        <v>221</v>
      </c>
      <c r="C23" s="8" t="s">
        <v>66</v>
      </c>
      <c r="D23" s="9">
        <v>1</v>
      </c>
      <c r="E23" s="12">
        <f>일위대가목록!E21</f>
        <v>0</v>
      </c>
      <c r="F23" s="13">
        <f>TRUNC(E23*D23,1)</f>
        <v>0</v>
      </c>
      <c r="G23" s="12">
        <f>일위대가목록!F21</f>
        <v>5195</v>
      </c>
      <c r="H23" s="13">
        <f>TRUNC(G23*D23,1)</f>
        <v>5195</v>
      </c>
      <c r="I23" s="12">
        <f>일위대가목록!G21</f>
        <v>103</v>
      </c>
      <c r="J23" s="13">
        <f>TRUNC(I23*D23,1)</f>
        <v>103</v>
      </c>
      <c r="K23" s="12">
        <f>TRUNC(E23+G23+I23,1)</f>
        <v>5298</v>
      </c>
      <c r="L23" s="13">
        <f>TRUNC(F23+H23+J23,1)</f>
        <v>5298</v>
      </c>
      <c r="M23" s="8" t="s">
        <v>51</v>
      </c>
      <c r="N23" s="5" t="s">
        <v>79</v>
      </c>
      <c r="O23" s="5" t="s">
        <v>222</v>
      </c>
      <c r="P23" s="5" t="s">
        <v>61</v>
      </c>
      <c r="Q23" s="5" t="s">
        <v>62</v>
      </c>
      <c r="R23" s="5" t="s">
        <v>62</v>
      </c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5" t="s">
        <v>51</v>
      </c>
      <c r="AK23" s="5" t="s">
        <v>223</v>
      </c>
      <c r="AL23" s="5" t="s">
        <v>51</v>
      </c>
      <c r="AM23" s="5" t="s">
        <v>51</v>
      </c>
    </row>
    <row r="24" spans="1:39" ht="30" customHeight="1" x14ac:dyDescent="0.3">
      <c r="A24" s="8" t="s">
        <v>204</v>
      </c>
      <c r="B24" s="8" t="s">
        <v>51</v>
      </c>
      <c r="C24" s="8" t="s">
        <v>51</v>
      </c>
      <c r="D24" s="9"/>
      <c r="E24" s="12"/>
      <c r="F24" s="13">
        <f>TRUNC(SUMIF(N22:N23, N21, F22:F23),0)</f>
        <v>1414</v>
      </c>
      <c r="G24" s="12"/>
      <c r="H24" s="13">
        <f>TRUNC(SUMIF(N22:N23, N21, H22:H23),0)</f>
        <v>5195</v>
      </c>
      <c r="I24" s="12"/>
      <c r="J24" s="13">
        <f>TRUNC(SUMIF(N22:N23, N21, J22:J23),0)</f>
        <v>103</v>
      </c>
      <c r="K24" s="12"/>
      <c r="L24" s="13">
        <f>F24+H24+J24</f>
        <v>6712</v>
      </c>
      <c r="M24" s="8" t="s">
        <v>51</v>
      </c>
      <c r="N24" s="5" t="s">
        <v>70</v>
      </c>
      <c r="O24" s="5" t="s">
        <v>70</v>
      </c>
      <c r="P24" s="5" t="s">
        <v>51</v>
      </c>
      <c r="Q24" s="5" t="s">
        <v>51</v>
      </c>
      <c r="R24" s="5" t="s">
        <v>51</v>
      </c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5" t="s">
        <v>51</v>
      </c>
      <c r="AK24" s="5" t="s">
        <v>51</v>
      </c>
      <c r="AL24" s="5" t="s">
        <v>51</v>
      </c>
      <c r="AM24" s="5" t="s">
        <v>51</v>
      </c>
    </row>
    <row r="25" spans="1:39" ht="30" customHeight="1" x14ac:dyDescent="0.3">
      <c r="A25" s="9"/>
      <c r="B25" s="9"/>
      <c r="C25" s="9"/>
      <c r="D25" s="9"/>
      <c r="E25" s="12"/>
      <c r="F25" s="13"/>
      <c r="G25" s="12"/>
      <c r="H25" s="13"/>
      <c r="I25" s="12"/>
      <c r="J25" s="13"/>
      <c r="K25" s="12"/>
      <c r="L25" s="13"/>
      <c r="M25" s="9"/>
    </row>
    <row r="26" spans="1:39" ht="30" customHeight="1" x14ac:dyDescent="0.3">
      <c r="A26" s="33" t="s">
        <v>224</v>
      </c>
      <c r="B26" s="33"/>
      <c r="C26" s="33"/>
      <c r="D26" s="33"/>
      <c r="E26" s="34"/>
      <c r="F26" s="35"/>
      <c r="G26" s="34"/>
      <c r="H26" s="35"/>
      <c r="I26" s="34"/>
      <c r="J26" s="35"/>
      <c r="K26" s="34"/>
      <c r="L26" s="35"/>
      <c r="M26" s="33"/>
      <c r="N26" s="2" t="s">
        <v>82</v>
      </c>
    </row>
    <row r="27" spans="1:39" ht="30" customHeight="1" x14ac:dyDescent="0.3">
      <c r="A27" s="8" t="s">
        <v>216</v>
      </c>
      <c r="B27" s="8" t="s">
        <v>217</v>
      </c>
      <c r="C27" s="8" t="s">
        <v>218</v>
      </c>
      <c r="D27" s="9">
        <v>4.7249999999999996</v>
      </c>
      <c r="E27" s="12">
        <f>단가대비표!O15</f>
        <v>1230</v>
      </c>
      <c r="F27" s="13">
        <f>TRUNC(E27*D27,1)</f>
        <v>5811.7</v>
      </c>
      <c r="G27" s="12">
        <f>단가대비표!P15</f>
        <v>0</v>
      </c>
      <c r="H27" s="13">
        <f>TRUNC(G27*D27,1)</f>
        <v>0</v>
      </c>
      <c r="I27" s="12">
        <f>단가대비표!V15</f>
        <v>0</v>
      </c>
      <c r="J27" s="13">
        <f>TRUNC(I27*D27,1)</f>
        <v>0</v>
      </c>
      <c r="K27" s="12">
        <f>TRUNC(E27+G27+I27,1)</f>
        <v>1230</v>
      </c>
      <c r="L27" s="13">
        <f>TRUNC(F27+H27+J27,1)</f>
        <v>5811.7</v>
      </c>
      <c r="M27" s="8" t="s">
        <v>51</v>
      </c>
      <c r="N27" s="5" t="s">
        <v>82</v>
      </c>
      <c r="O27" s="5" t="s">
        <v>219</v>
      </c>
      <c r="P27" s="5" t="s">
        <v>62</v>
      </c>
      <c r="Q27" s="5" t="s">
        <v>62</v>
      </c>
      <c r="R27" s="5" t="s">
        <v>61</v>
      </c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5" t="s">
        <v>51</v>
      </c>
      <c r="AK27" s="5" t="s">
        <v>226</v>
      </c>
      <c r="AL27" s="5" t="s">
        <v>51</v>
      </c>
      <c r="AM27" s="5" t="s">
        <v>51</v>
      </c>
    </row>
    <row r="28" spans="1:39" ht="30" customHeight="1" x14ac:dyDescent="0.3">
      <c r="A28" s="8" t="s">
        <v>77</v>
      </c>
      <c r="B28" s="8" t="s">
        <v>221</v>
      </c>
      <c r="C28" s="8" t="s">
        <v>66</v>
      </c>
      <c r="D28" s="9">
        <v>1</v>
      </c>
      <c r="E28" s="12">
        <f>일위대가목록!E21</f>
        <v>0</v>
      </c>
      <c r="F28" s="13">
        <f>TRUNC(E28*D28,1)</f>
        <v>0</v>
      </c>
      <c r="G28" s="12">
        <f>일위대가목록!F21</f>
        <v>5195</v>
      </c>
      <c r="H28" s="13">
        <f>TRUNC(G28*D28,1)</f>
        <v>5195</v>
      </c>
      <c r="I28" s="12">
        <f>일위대가목록!G21</f>
        <v>103</v>
      </c>
      <c r="J28" s="13">
        <f>TRUNC(I28*D28,1)</f>
        <v>103</v>
      </c>
      <c r="K28" s="12">
        <f>TRUNC(E28+G28+I28,1)</f>
        <v>5298</v>
      </c>
      <c r="L28" s="13">
        <f>TRUNC(F28+H28+J28,1)</f>
        <v>5298</v>
      </c>
      <c r="M28" s="8" t="s">
        <v>51</v>
      </c>
      <c r="N28" s="5" t="s">
        <v>82</v>
      </c>
      <c r="O28" s="5" t="s">
        <v>222</v>
      </c>
      <c r="P28" s="5" t="s">
        <v>61</v>
      </c>
      <c r="Q28" s="5" t="s">
        <v>62</v>
      </c>
      <c r="R28" s="5" t="s">
        <v>62</v>
      </c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5" t="s">
        <v>51</v>
      </c>
      <c r="AK28" s="5" t="s">
        <v>227</v>
      </c>
      <c r="AL28" s="5" t="s">
        <v>51</v>
      </c>
      <c r="AM28" s="5" t="s">
        <v>51</v>
      </c>
    </row>
    <row r="29" spans="1:39" ht="30" customHeight="1" x14ac:dyDescent="0.3">
      <c r="A29" s="8" t="s">
        <v>204</v>
      </c>
      <c r="B29" s="8" t="s">
        <v>51</v>
      </c>
      <c r="C29" s="8" t="s">
        <v>51</v>
      </c>
      <c r="D29" s="9"/>
      <c r="E29" s="12"/>
      <c r="F29" s="13">
        <f>TRUNC(SUMIF(N27:N28, N26, F27:F28),0)</f>
        <v>5811</v>
      </c>
      <c r="G29" s="12"/>
      <c r="H29" s="13">
        <f>TRUNC(SUMIF(N27:N28, N26, H27:H28),0)</f>
        <v>5195</v>
      </c>
      <c r="I29" s="12"/>
      <c r="J29" s="13">
        <f>TRUNC(SUMIF(N27:N28, N26, J27:J28),0)</f>
        <v>103</v>
      </c>
      <c r="K29" s="12"/>
      <c r="L29" s="13">
        <f>F29+H29+J29</f>
        <v>11109</v>
      </c>
      <c r="M29" s="8" t="s">
        <v>51</v>
      </c>
      <c r="N29" s="5" t="s">
        <v>70</v>
      </c>
      <c r="O29" s="5" t="s">
        <v>70</v>
      </c>
      <c r="P29" s="5" t="s">
        <v>51</v>
      </c>
      <c r="Q29" s="5" t="s">
        <v>51</v>
      </c>
      <c r="R29" s="5" t="s">
        <v>51</v>
      </c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5" t="s">
        <v>51</v>
      </c>
      <c r="AK29" s="5" t="s">
        <v>51</v>
      </c>
      <c r="AL29" s="5" t="s">
        <v>51</v>
      </c>
      <c r="AM29" s="5" t="s">
        <v>51</v>
      </c>
    </row>
    <row r="30" spans="1:39" ht="30" customHeight="1" x14ac:dyDescent="0.3">
      <c r="A30" s="9"/>
      <c r="B30" s="9"/>
      <c r="C30" s="9"/>
      <c r="D30" s="9"/>
      <c r="E30" s="12"/>
      <c r="F30" s="13"/>
      <c r="G30" s="12"/>
      <c r="H30" s="13"/>
      <c r="I30" s="12"/>
      <c r="J30" s="13"/>
      <c r="K30" s="12"/>
      <c r="L30" s="13"/>
      <c r="M30" s="9"/>
    </row>
    <row r="31" spans="1:39" ht="30" customHeight="1" x14ac:dyDescent="0.3">
      <c r="A31" s="33" t="s">
        <v>228</v>
      </c>
      <c r="B31" s="33"/>
      <c r="C31" s="33"/>
      <c r="D31" s="33"/>
      <c r="E31" s="34"/>
      <c r="F31" s="35"/>
      <c r="G31" s="34"/>
      <c r="H31" s="35"/>
      <c r="I31" s="34"/>
      <c r="J31" s="35"/>
      <c r="K31" s="34"/>
      <c r="L31" s="35"/>
      <c r="M31" s="33"/>
      <c r="N31" s="2" t="s">
        <v>87</v>
      </c>
    </row>
    <row r="32" spans="1:39" ht="30" customHeight="1" x14ac:dyDescent="0.3">
      <c r="A32" s="8" t="s">
        <v>230</v>
      </c>
      <c r="B32" s="8" t="s">
        <v>231</v>
      </c>
      <c r="C32" s="8" t="s">
        <v>232</v>
      </c>
      <c r="D32" s="9">
        <v>1.6459999999999999E-2</v>
      </c>
      <c r="E32" s="12">
        <f>단가대비표!O13</f>
        <v>590000</v>
      </c>
      <c r="F32" s="13">
        <f>TRUNC(E32*D32,1)</f>
        <v>9711.4</v>
      </c>
      <c r="G32" s="12">
        <f>단가대비표!P13</f>
        <v>0</v>
      </c>
      <c r="H32" s="13">
        <f>TRUNC(G32*D32,1)</f>
        <v>0</v>
      </c>
      <c r="I32" s="12">
        <f>단가대비표!V13</f>
        <v>0</v>
      </c>
      <c r="J32" s="13">
        <f>TRUNC(I32*D32,1)</f>
        <v>0</v>
      </c>
      <c r="K32" s="12">
        <f t="shared" ref="K32:L36" si="5">TRUNC(E32+G32+I32,1)</f>
        <v>590000</v>
      </c>
      <c r="L32" s="13">
        <f t="shared" si="5"/>
        <v>9711.4</v>
      </c>
      <c r="M32" s="8" t="s">
        <v>51</v>
      </c>
      <c r="N32" s="5" t="s">
        <v>87</v>
      </c>
      <c r="O32" s="5" t="s">
        <v>233</v>
      </c>
      <c r="P32" s="5" t="s">
        <v>62</v>
      </c>
      <c r="Q32" s="5" t="s">
        <v>62</v>
      </c>
      <c r="R32" s="5" t="s">
        <v>61</v>
      </c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5" t="s">
        <v>51</v>
      </c>
      <c r="AK32" s="5" t="s">
        <v>234</v>
      </c>
      <c r="AL32" s="5" t="s">
        <v>51</v>
      </c>
      <c r="AM32" s="5" t="s">
        <v>51</v>
      </c>
    </row>
    <row r="33" spans="1:39" ht="30" customHeight="1" x14ac:dyDescent="0.3">
      <c r="A33" s="8" t="s">
        <v>235</v>
      </c>
      <c r="B33" s="8" t="s">
        <v>236</v>
      </c>
      <c r="C33" s="8" t="s">
        <v>237</v>
      </c>
      <c r="D33" s="9">
        <v>2.8769999999999998</v>
      </c>
      <c r="E33" s="12">
        <f>단가대비표!O12</f>
        <v>710</v>
      </c>
      <c r="F33" s="13">
        <f>TRUNC(E33*D33,1)</f>
        <v>2042.6</v>
      </c>
      <c r="G33" s="12">
        <f>단가대비표!P12</f>
        <v>0</v>
      </c>
      <c r="H33" s="13">
        <f>TRUNC(G33*D33,1)</f>
        <v>0</v>
      </c>
      <c r="I33" s="12">
        <f>단가대비표!V12</f>
        <v>0</v>
      </c>
      <c r="J33" s="13">
        <f>TRUNC(I33*D33,1)</f>
        <v>0</v>
      </c>
      <c r="K33" s="12">
        <f t="shared" si="5"/>
        <v>710</v>
      </c>
      <c r="L33" s="13">
        <f t="shared" si="5"/>
        <v>2042.6</v>
      </c>
      <c r="M33" s="8" t="s">
        <v>51</v>
      </c>
      <c r="N33" s="5" t="s">
        <v>87</v>
      </c>
      <c r="O33" s="5" t="s">
        <v>238</v>
      </c>
      <c r="P33" s="5" t="s">
        <v>62</v>
      </c>
      <c r="Q33" s="5" t="s">
        <v>62</v>
      </c>
      <c r="R33" s="5" t="s">
        <v>61</v>
      </c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5" t="s">
        <v>51</v>
      </c>
      <c r="AK33" s="5" t="s">
        <v>239</v>
      </c>
      <c r="AL33" s="5" t="s">
        <v>51</v>
      </c>
      <c r="AM33" s="5" t="s">
        <v>51</v>
      </c>
    </row>
    <row r="34" spans="1:39" ht="30" customHeight="1" x14ac:dyDescent="0.3">
      <c r="A34" s="8" t="s">
        <v>240</v>
      </c>
      <c r="B34" s="8" t="s">
        <v>241</v>
      </c>
      <c r="C34" s="8" t="s">
        <v>91</v>
      </c>
      <c r="D34" s="9">
        <v>0.2</v>
      </c>
      <c r="E34" s="12">
        <f>단가대비표!O34</f>
        <v>3600</v>
      </c>
      <c r="F34" s="13">
        <f>TRUNC(E34*D34,1)</f>
        <v>720</v>
      </c>
      <c r="G34" s="12">
        <f>단가대비표!P34</f>
        <v>0</v>
      </c>
      <c r="H34" s="13">
        <f>TRUNC(G34*D34,1)</f>
        <v>0</v>
      </c>
      <c r="I34" s="12">
        <f>단가대비표!V34</f>
        <v>0</v>
      </c>
      <c r="J34" s="13">
        <f>TRUNC(I34*D34,1)</f>
        <v>0</v>
      </c>
      <c r="K34" s="12">
        <f t="shared" si="5"/>
        <v>3600</v>
      </c>
      <c r="L34" s="13">
        <f t="shared" si="5"/>
        <v>720</v>
      </c>
      <c r="M34" s="8" t="s">
        <v>51</v>
      </c>
      <c r="N34" s="5" t="s">
        <v>87</v>
      </c>
      <c r="O34" s="5" t="s">
        <v>242</v>
      </c>
      <c r="P34" s="5" t="s">
        <v>62</v>
      </c>
      <c r="Q34" s="5" t="s">
        <v>62</v>
      </c>
      <c r="R34" s="5" t="s">
        <v>61</v>
      </c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5" t="s">
        <v>51</v>
      </c>
      <c r="AK34" s="5" t="s">
        <v>243</v>
      </c>
      <c r="AL34" s="5" t="s">
        <v>51</v>
      </c>
      <c r="AM34" s="5" t="s">
        <v>51</v>
      </c>
    </row>
    <row r="35" spans="1:39" ht="30" customHeight="1" x14ac:dyDescent="0.3">
      <c r="A35" s="8" t="s">
        <v>244</v>
      </c>
      <c r="B35" s="8" t="s">
        <v>245</v>
      </c>
      <c r="C35" s="8" t="s">
        <v>237</v>
      </c>
      <c r="D35" s="9">
        <v>19.440000000000001</v>
      </c>
      <c r="E35" s="12">
        <f>일위대가목록!E22</f>
        <v>175</v>
      </c>
      <c r="F35" s="13">
        <f>TRUNC(E35*D35,1)</f>
        <v>3402</v>
      </c>
      <c r="G35" s="12">
        <f>일위대가목록!F22</f>
        <v>4570</v>
      </c>
      <c r="H35" s="13">
        <f>TRUNC(G35*D35,1)</f>
        <v>88840.8</v>
      </c>
      <c r="I35" s="12">
        <f>일위대가목록!G22</f>
        <v>4</v>
      </c>
      <c r="J35" s="13">
        <f>TRUNC(I35*D35,1)</f>
        <v>77.7</v>
      </c>
      <c r="K35" s="12">
        <f t="shared" si="5"/>
        <v>4749</v>
      </c>
      <c r="L35" s="13">
        <f t="shared" si="5"/>
        <v>92320.5</v>
      </c>
      <c r="M35" s="8" t="s">
        <v>51</v>
      </c>
      <c r="N35" s="5" t="s">
        <v>87</v>
      </c>
      <c r="O35" s="5" t="s">
        <v>246</v>
      </c>
      <c r="P35" s="5" t="s">
        <v>61</v>
      </c>
      <c r="Q35" s="5" t="s">
        <v>62</v>
      </c>
      <c r="R35" s="5" t="s">
        <v>62</v>
      </c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5" t="s">
        <v>51</v>
      </c>
      <c r="AK35" s="5" t="s">
        <v>247</v>
      </c>
      <c r="AL35" s="5" t="s">
        <v>51</v>
      </c>
      <c r="AM35" s="5" t="s">
        <v>51</v>
      </c>
    </row>
    <row r="36" spans="1:39" ht="30" customHeight="1" x14ac:dyDescent="0.3">
      <c r="A36" s="8" t="s">
        <v>248</v>
      </c>
      <c r="B36" s="8" t="s">
        <v>249</v>
      </c>
      <c r="C36" s="8" t="s">
        <v>66</v>
      </c>
      <c r="D36" s="9">
        <v>1.1759999999999999</v>
      </c>
      <c r="E36" s="12">
        <f>일위대가목록!E23</f>
        <v>754</v>
      </c>
      <c r="F36" s="13">
        <f>TRUNC(E36*D36,1)</f>
        <v>886.7</v>
      </c>
      <c r="G36" s="12">
        <f>일위대가목록!F23</f>
        <v>2271</v>
      </c>
      <c r="H36" s="13">
        <f>TRUNC(G36*D36,1)</f>
        <v>2670.6</v>
      </c>
      <c r="I36" s="12">
        <f>일위대가목록!G23</f>
        <v>0</v>
      </c>
      <c r="J36" s="13">
        <f>TRUNC(I36*D36,1)</f>
        <v>0</v>
      </c>
      <c r="K36" s="12">
        <f t="shared" si="5"/>
        <v>3025</v>
      </c>
      <c r="L36" s="13">
        <f t="shared" si="5"/>
        <v>3557.3</v>
      </c>
      <c r="M36" s="8" t="s">
        <v>51</v>
      </c>
      <c r="N36" s="5" t="s">
        <v>87</v>
      </c>
      <c r="O36" s="5" t="s">
        <v>250</v>
      </c>
      <c r="P36" s="5" t="s">
        <v>61</v>
      </c>
      <c r="Q36" s="5" t="s">
        <v>62</v>
      </c>
      <c r="R36" s="5" t="s">
        <v>62</v>
      </c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5" t="s">
        <v>51</v>
      </c>
      <c r="AK36" s="5" t="s">
        <v>251</v>
      </c>
      <c r="AL36" s="5" t="s">
        <v>51</v>
      </c>
      <c r="AM36" s="5" t="s">
        <v>51</v>
      </c>
    </row>
    <row r="37" spans="1:39" ht="30" customHeight="1" x14ac:dyDescent="0.3">
      <c r="A37" s="8" t="s">
        <v>204</v>
      </c>
      <c r="B37" s="8" t="s">
        <v>51</v>
      </c>
      <c r="C37" s="8" t="s">
        <v>51</v>
      </c>
      <c r="D37" s="9"/>
      <c r="E37" s="12"/>
      <c r="F37" s="13">
        <f>TRUNC(SUMIF(N32:N36, N31, F32:F36),0)</f>
        <v>16762</v>
      </c>
      <c r="G37" s="12"/>
      <c r="H37" s="13">
        <f>TRUNC(SUMIF(N32:N36, N31, H32:H36),0)</f>
        <v>91511</v>
      </c>
      <c r="I37" s="12"/>
      <c r="J37" s="13">
        <f>TRUNC(SUMIF(N32:N36, N31, J32:J36),0)</f>
        <v>77</v>
      </c>
      <c r="K37" s="12"/>
      <c r="L37" s="13">
        <f>F37+H37+J37</f>
        <v>108350</v>
      </c>
      <c r="M37" s="8" t="s">
        <v>51</v>
      </c>
      <c r="N37" s="5" t="s">
        <v>70</v>
      </c>
      <c r="O37" s="5" t="s">
        <v>70</v>
      </c>
      <c r="P37" s="5" t="s">
        <v>51</v>
      </c>
      <c r="Q37" s="5" t="s">
        <v>51</v>
      </c>
      <c r="R37" s="5" t="s">
        <v>51</v>
      </c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5" t="s">
        <v>51</v>
      </c>
      <c r="AK37" s="5" t="s">
        <v>51</v>
      </c>
      <c r="AL37" s="5" t="s">
        <v>51</v>
      </c>
      <c r="AM37" s="5" t="s">
        <v>51</v>
      </c>
    </row>
    <row r="38" spans="1:39" ht="30" customHeight="1" x14ac:dyDescent="0.3">
      <c r="A38" s="9"/>
      <c r="B38" s="9"/>
      <c r="C38" s="9"/>
      <c r="D38" s="9"/>
      <c r="E38" s="12"/>
      <c r="F38" s="13"/>
      <c r="G38" s="12"/>
      <c r="H38" s="13"/>
      <c r="I38" s="12"/>
      <c r="J38" s="13"/>
      <c r="K38" s="12"/>
      <c r="L38" s="13"/>
      <c r="M38" s="9"/>
    </row>
    <row r="39" spans="1:39" ht="30" customHeight="1" x14ac:dyDescent="0.3">
      <c r="A39" s="33" t="s">
        <v>252</v>
      </c>
      <c r="B39" s="33"/>
      <c r="C39" s="33"/>
      <c r="D39" s="33"/>
      <c r="E39" s="34"/>
      <c r="F39" s="35"/>
      <c r="G39" s="34"/>
      <c r="H39" s="35"/>
      <c r="I39" s="34"/>
      <c r="J39" s="35"/>
      <c r="K39" s="34"/>
      <c r="L39" s="35"/>
      <c r="M39" s="33"/>
      <c r="N39" s="2" t="s">
        <v>92</v>
      </c>
    </row>
    <row r="40" spans="1:39" ht="30" customHeight="1" x14ac:dyDescent="0.3">
      <c r="A40" s="8" t="s">
        <v>254</v>
      </c>
      <c r="B40" s="8" t="s">
        <v>255</v>
      </c>
      <c r="C40" s="8" t="s">
        <v>66</v>
      </c>
      <c r="D40" s="9">
        <v>9.3600000000000003E-2</v>
      </c>
      <c r="E40" s="12">
        <f>단가대비표!O6</f>
        <v>3728.83</v>
      </c>
      <c r="F40" s="13">
        <f>TRUNC(E40*D40,1)</f>
        <v>349</v>
      </c>
      <c r="G40" s="12">
        <f>단가대비표!P6</f>
        <v>0</v>
      </c>
      <c r="H40" s="13">
        <f>TRUNC(G40*D40,1)</f>
        <v>0</v>
      </c>
      <c r="I40" s="12">
        <f>단가대비표!V6</f>
        <v>0</v>
      </c>
      <c r="J40" s="13">
        <f>TRUNC(I40*D40,1)</f>
        <v>0</v>
      </c>
      <c r="K40" s="12">
        <f t="shared" ref="K40:L43" si="6">TRUNC(E40+G40+I40,1)</f>
        <v>3728.8</v>
      </c>
      <c r="L40" s="13">
        <f t="shared" si="6"/>
        <v>349</v>
      </c>
      <c r="M40" s="8" t="s">
        <v>51</v>
      </c>
      <c r="N40" s="5" t="s">
        <v>92</v>
      </c>
      <c r="O40" s="5" t="s">
        <v>256</v>
      </c>
      <c r="P40" s="5" t="s">
        <v>62</v>
      </c>
      <c r="Q40" s="5" t="s">
        <v>62</v>
      </c>
      <c r="R40" s="5" t="s">
        <v>61</v>
      </c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5" t="s">
        <v>51</v>
      </c>
      <c r="AK40" s="5" t="s">
        <v>257</v>
      </c>
      <c r="AL40" s="5" t="s">
        <v>51</v>
      </c>
      <c r="AM40" s="5" t="s">
        <v>51</v>
      </c>
    </row>
    <row r="41" spans="1:39" ht="30" customHeight="1" x14ac:dyDescent="0.3">
      <c r="A41" s="8" t="s">
        <v>258</v>
      </c>
      <c r="B41" s="8" t="s">
        <v>259</v>
      </c>
      <c r="C41" s="8" t="s">
        <v>237</v>
      </c>
      <c r="D41" s="9">
        <v>2.5999999999999999E-2</v>
      </c>
      <c r="E41" s="12">
        <f>단가대비표!O30</f>
        <v>11000</v>
      </c>
      <c r="F41" s="13">
        <f>TRUNC(E41*D41,1)</f>
        <v>286</v>
      </c>
      <c r="G41" s="12">
        <f>단가대비표!P30</f>
        <v>0</v>
      </c>
      <c r="H41" s="13">
        <f>TRUNC(G41*D41,1)</f>
        <v>0</v>
      </c>
      <c r="I41" s="12">
        <f>단가대비표!V30</f>
        <v>0</v>
      </c>
      <c r="J41" s="13">
        <f>TRUNC(I41*D41,1)</f>
        <v>0</v>
      </c>
      <c r="K41" s="12">
        <f t="shared" si="6"/>
        <v>11000</v>
      </c>
      <c r="L41" s="13">
        <f t="shared" si="6"/>
        <v>286</v>
      </c>
      <c r="M41" s="8" t="s">
        <v>51</v>
      </c>
      <c r="N41" s="5" t="s">
        <v>92</v>
      </c>
      <c r="O41" s="5" t="s">
        <v>260</v>
      </c>
      <c r="P41" s="5" t="s">
        <v>62</v>
      </c>
      <c r="Q41" s="5" t="s">
        <v>62</v>
      </c>
      <c r="R41" s="5" t="s">
        <v>61</v>
      </c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5" t="s">
        <v>51</v>
      </c>
      <c r="AK41" s="5" t="s">
        <v>261</v>
      </c>
      <c r="AL41" s="5" t="s">
        <v>51</v>
      </c>
      <c r="AM41" s="5" t="s">
        <v>51</v>
      </c>
    </row>
    <row r="42" spans="1:39" ht="30" customHeight="1" x14ac:dyDescent="0.3">
      <c r="A42" s="8" t="s">
        <v>262</v>
      </c>
      <c r="B42" s="8" t="s">
        <v>263</v>
      </c>
      <c r="C42" s="8" t="s">
        <v>91</v>
      </c>
      <c r="D42" s="9">
        <v>1</v>
      </c>
      <c r="E42" s="12">
        <f>일위대가목록!E29</f>
        <v>0</v>
      </c>
      <c r="F42" s="13">
        <f>TRUNC(E42*D42,1)</f>
        <v>0</v>
      </c>
      <c r="G42" s="12">
        <f>일위대가목록!F29</f>
        <v>2301</v>
      </c>
      <c r="H42" s="13">
        <f>TRUNC(G42*D42,1)</f>
        <v>2301</v>
      </c>
      <c r="I42" s="12">
        <f>일위대가목록!G29</f>
        <v>46</v>
      </c>
      <c r="J42" s="13">
        <f>TRUNC(I42*D42,1)</f>
        <v>46</v>
      </c>
      <c r="K42" s="12">
        <f t="shared" si="6"/>
        <v>2347</v>
      </c>
      <c r="L42" s="13">
        <f t="shared" si="6"/>
        <v>2347</v>
      </c>
      <c r="M42" s="8" t="s">
        <v>51</v>
      </c>
      <c r="N42" s="5" t="s">
        <v>92</v>
      </c>
      <c r="O42" s="5" t="s">
        <v>264</v>
      </c>
      <c r="P42" s="5" t="s">
        <v>61</v>
      </c>
      <c r="Q42" s="5" t="s">
        <v>62</v>
      </c>
      <c r="R42" s="5" t="s">
        <v>62</v>
      </c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5" t="s">
        <v>51</v>
      </c>
      <c r="AK42" s="5" t="s">
        <v>265</v>
      </c>
      <c r="AL42" s="5" t="s">
        <v>51</v>
      </c>
      <c r="AM42" s="5" t="s">
        <v>51</v>
      </c>
    </row>
    <row r="43" spans="1:39" ht="30" customHeight="1" x14ac:dyDescent="0.3">
      <c r="A43" s="8" t="s">
        <v>266</v>
      </c>
      <c r="B43" s="8" t="s">
        <v>267</v>
      </c>
      <c r="C43" s="8" t="s">
        <v>66</v>
      </c>
      <c r="D43" s="9">
        <v>9.9000000000000005E-2</v>
      </c>
      <c r="E43" s="12">
        <f>단가대비표!O16</f>
        <v>30000</v>
      </c>
      <c r="F43" s="13">
        <f>TRUNC(E43*D43,1)</f>
        <v>2970</v>
      </c>
      <c r="G43" s="12">
        <f>단가대비표!P16</f>
        <v>0</v>
      </c>
      <c r="H43" s="13">
        <f>TRUNC(G43*D43,1)</f>
        <v>0</v>
      </c>
      <c r="I43" s="12">
        <f>단가대비표!V16</f>
        <v>0</v>
      </c>
      <c r="J43" s="13">
        <f>TRUNC(I43*D43,1)</f>
        <v>0</v>
      </c>
      <c r="K43" s="12">
        <f t="shared" si="6"/>
        <v>30000</v>
      </c>
      <c r="L43" s="13">
        <f t="shared" si="6"/>
        <v>2970</v>
      </c>
      <c r="M43" s="8" t="s">
        <v>51</v>
      </c>
      <c r="N43" s="5" t="s">
        <v>92</v>
      </c>
      <c r="O43" s="5" t="s">
        <v>268</v>
      </c>
      <c r="P43" s="5" t="s">
        <v>62</v>
      </c>
      <c r="Q43" s="5" t="s">
        <v>62</v>
      </c>
      <c r="R43" s="5" t="s">
        <v>61</v>
      </c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5" t="s">
        <v>51</v>
      </c>
      <c r="AK43" s="5" t="s">
        <v>269</v>
      </c>
      <c r="AL43" s="5" t="s">
        <v>51</v>
      </c>
      <c r="AM43" s="5" t="s">
        <v>51</v>
      </c>
    </row>
    <row r="44" spans="1:39" ht="30" customHeight="1" x14ac:dyDescent="0.3">
      <c r="A44" s="8" t="s">
        <v>204</v>
      </c>
      <c r="B44" s="8" t="s">
        <v>51</v>
      </c>
      <c r="C44" s="8" t="s">
        <v>51</v>
      </c>
      <c r="D44" s="9"/>
      <c r="E44" s="12"/>
      <c r="F44" s="13">
        <f>TRUNC(SUMIF(N40:N43, N39, F40:F43),0)</f>
        <v>3605</v>
      </c>
      <c r="G44" s="12"/>
      <c r="H44" s="13">
        <f>TRUNC(SUMIF(N40:N43, N39, H40:H43),0)</f>
        <v>2301</v>
      </c>
      <c r="I44" s="12"/>
      <c r="J44" s="13">
        <f>TRUNC(SUMIF(N40:N43, N39, J40:J43),0)</f>
        <v>46</v>
      </c>
      <c r="K44" s="12"/>
      <c r="L44" s="13">
        <f>F44+H44+J44</f>
        <v>5952</v>
      </c>
      <c r="M44" s="8" t="s">
        <v>51</v>
      </c>
      <c r="N44" s="5" t="s">
        <v>70</v>
      </c>
      <c r="O44" s="5" t="s">
        <v>70</v>
      </c>
      <c r="P44" s="5" t="s">
        <v>51</v>
      </c>
      <c r="Q44" s="5" t="s">
        <v>51</v>
      </c>
      <c r="R44" s="5" t="s">
        <v>51</v>
      </c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5" t="s">
        <v>51</v>
      </c>
      <c r="AK44" s="5" t="s">
        <v>51</v>
      </c>
      <c r="AL44" s="5" t="s">
        <v>51</v>
      </c>
      <c r="AM44" s="5" t="s">
        <v>51</v>
      </c>
    </row>
    <row r="45" spans="1:39" ht="30" customHeight="1" x14ac:dyDescent="0.3">
      <c r="A45" s="9"/>
      <c r="B45" s="9"/>
      <c r="C45" s="9"/>
      <c r="D45" s="9"/>
      <c r="E45" s="12"/>
      <c r="F45" s="13"/>
      <c r="G45" s="12"/>
      <c r="H45" s="13"/>
      <c r="I45" s="12"/>
      <c r="J45" s="13"/>
      <c r="K45" s="12"/>
      <c r="L45" s="13"/>
      <c r="M45" s="9"/>
    </row>
    <row r="46" spans="1:39" ht="30" customHeight="1" x14ac:dyDescent="0.3">
      <c r="A46" s="33" t="s">
        <v>270</v>
      </c>
      <c r="B46" s="33"/>
      <c r="C46" s="33"/>
      <c r="D46" s="33"/>
      <c r="E46" s="34"/>
      <c r="F46" s="35"/>
      <c r="G46" s="34"/>
      <c r="H46" s="35"/>
      <c r="I46" s="34"/>
      <c r="J46" s="35"/>
      <c r="K46" s="34"/>
      <c r="L46" s="35"/>
      <c r="M46" s="33"/>
      <c r="N46" s="2" t="s">
        <v>96</v>
      </c>
    </row>
    <row r="47" spans="1:39" ht="30" customHeight="1" x14ac:dyDescent="0.3">
      <c r="A47" s="8" t="s">
        <v>254</v>
      </c>
      <c r="B47" s="8" t="s">
        <v>272</v>
      </c>
      <c r="C47" s="8" t="s">
        <v>66</v>
      </c>
      <c r="D47" s="9">
        <v>9.3600000000000003E-2</v>
      </c>
      <c r="E47" s="12">
        <f>단가대비표!O8</f>
        <v>6454</v>
      </c>
      <c r="F47" s="13">
        <f>TRUNC(E47*D47,1)</f>
        <v>604</v>
      </c>
      <c r="G47" s="12">
        <f>단가대비표!P8</f>
        <v>0</v>
      </c>
      <c r="H47" s="13">
        <f>TRUNC(G47*D47,1)</f>
        <v>0</v>
      </c>
      <c r="I47" s="12">
        <f>단가대비표!V8</f>
        <v>0</v>
      </c>
      <c r="J47" s="13">
        <f>TRUNC(I47*D47,1)</f>
        <v>0</v>
      </c>
      <c r="K47" s="12">
        <f t="shared" ref="K47:L50" si="7">TRUNC(E47+G47+I47,1)</f>
        <v>6454</v>
      </c>
      <c r="L47" s="13">
        <f t="shared" si="7"/>
        <v>604</v>
      </c>
      <c r="M47" s="8" t="s">
        <v>51</v>
      </c>
      <c r="N47" s="5" t="s">
        <v>96</v>
      </c>
      <c r="O47" s="5" t="s">
        <v>273</v>
      </c>
      <c r="P47" s="5" t="s">
        <v>62</v>
      </c>
      <c r="Q47" s="5" t="s">
        <v>62</v>
      </c>
      <c r="R47" s="5" t="s">
        <v>61</v>
      </c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5" t="s">
        <v>51</v>
      </c>
      <c r="AK47" s="5" t="s">
        <v>274</v>
      </c>
      <c r="AL47" s="5" t="s">
        <v>51</v>
      </c>
      <c r="AM47" s="5" t="s">
        <v>51</v>
      </c>
    </row>
    <row r="48" spans="1:39" ht="30" customHeight="1" x14ac:dyDescent="0.3">
      <c r="A48" s="8" t="s">
        <v>258</v>
      </c>
      <c r="B48" s="8" t="s">
        <v>259</v>
      </c>
      <c r="C48" s="8" t="s">
        <v>237</v>
      </c>
      <c r="D48" s="9">
        <v>2.5999999999999999E-2</v>
      </c>
      <c r="E48" s="12">
        <f>단가대비표!O30</f>
        <v>11000</v>
      </c>
      <c r="F48" s="13">
        <f>TRUNC(E48*D48,1)</f>
        <v>286</v>
      </c>
      <c r="G48" s="12">
        <f>단가대비표!P30</f>
        <v>0</v>
      </c>
      <c r="H48" s="13">
        <f>TRUNC(G48*D48,1)</f>
        <v>0</v>
      </c>
      <c r="I48" s="12">
        <f>단가대비표!V30</f>
        <v>0</v>
      </c>
      <c r="J48" s="13">
        <f>TRUNC(I48*D48,1)</f>
        <v>0</v>
      </c>
      <c r="K48" s="12">
        <f t="shared" si="7"/>
        <v>11000</v>
      </c>
      <c r="L48" s="13">
        <f t="shared" si="7"/>
        <v>286</v>
      </c>
      <c r="M48" s="8" t="s">
        <v>51</v>
      </c>
      <c r="N48" s="5" t="s">
        <v>96</v>
      </c>
      <c r="O48" s="5" t="s">
        <v>260</v>
      </c>
      <c r="P48" s="5" t="s">
        <v>62</v>
      </c>
      <c r="Q48" s="5" t="s">
        <v>62</v>
      </c>
      <c r="R48" s="5" t="s">
        <v>61</v>
      </c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5" t="s">
        <v>51</v>
      </c>
      <c r="AK48" s="5" t="s">
        <v>275</v>
      </c>
      <c r="AL48" s="5" t="s">
        <v>51</v>
      </c>
      <c r="AM48" s="5" t="s">
        <v>51</v>
      </c>
    </row>
    <row r="49" spans="1:39" ht="30" customHeight="1" x14ac:dyDescent="0.3">
      <c r="A49" s="8" t="s">
        <v>262</v>
      </c>
      <c r="B49" s="8" t="s">
        <v>263</v>
      </c>
      <c r="C49" s="8" t="s">
        <v>91</v>
      </c>
      <c r="D49" s="9">
        <v>1</v>
      </c>
      <c r="E49" s="12">
        <f>일위대가목록!E29</f>
        <v>0</v>
      </c>
      <c r="F49" s="13">
        <f>TRUNC(E49*D49,1)</f>
        <v>0</v>
      </c>
      <c r="G49" s="12">
        <f>일위대가목록!F29</f>
        <v>2301</v>
      </c>
      <c r="H49" s="13">
        <f>TRUNC(G49*D49,1)</f>
        <v>2301</v>
      </c>
      <c r="I49" s="12">
        <f>일위대가목록!G29</f>
        <v>46</v>
      </c>
      <c r="J49" s="13">
        <f>TRUNC(I49*D49,1)</f>
        <v>46</v>
      </c>
      <c r="K49" s="12">
        <f t="shared" si="7"/>
        <v>2347</v>
      </c>
      <c r="L49" s="13">
        <f t="shared" si="7"/>
        <v>2347</v>
      </c>
      <c r="M49" s="8" t="s">
        <v>51</v>
      </c>
      <c r="N49" s="5" t="s">
        <v>96</v>
      </c>
      <c r="O49" s="5" t="s">
        <v>264</v>
      </c>
      <c r="P49" s="5" t="s">
        <v>61</v>
      </c>
      <c r="Q49" s="5" t="s">
        <v>62</v>
      </c>
      <c r="R49" s="5" t="s">
        <v>62</v>
      </c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5" t="s">
        <v>51</v>
      </c>
      <c r="AK49" s="5" t="s">
        <v>276</v>
      </c>
      <c r="AL49" s="5" t="s">
        <v>51</v>
      </c>
      <c r="AM49" s="5" t="s">
        <v>51</v>
      </c>
    </row>
    <row r="50" spans="1:39" ht="30" customHeight="1" x14ac:dyDescent="0.3">
      <c r="A50" s="8" t="s">
        <v>266</v>
      </c>
      <c r="B50" s="8" t="s">
        <v>267</v>
      </c>
      <c r="C50" s="8" t="s">
        <v>66</v>
      </c>
      <c r="D50" s="9">
        <v>0.126</v>
      </c>
      <c r="E50" s="12">
        <f>단가대비표!O16</f>
        <v>30000</v>
      </c>
      <c r="F50" s="13">
        <f>TRUNC(E50*D50,1)</f>
        <v>3780</v>
      </c>
      <c r="G50" s="12">
        <f>단가대비표!P16</f>
        <v>0</v>
      </c>
      <c r="H50" s="13">
        <f>TRUNC(G50*D50,1)</f>
        <v>0</v>
      </c>
      <c r="I50" s="12">
        <f>단가대비표!V16</f>
        <v>0</v>
      </c>
      <c r="J50" s="13">
        <f>TRUNC(I50*D50,1)</f>
        <v>0</v>
      </c>
      <c r="K50" s="12">
        <f t="shared" si="7"/>
        <v>30000</v>
      </c>
      <c r="L50" s="13">
        <f t="shared" si="7"/>
        <v>3780</v>
      </c>
      <c r="M50" s="8" t="s">
        <v>51</v>
      </c>
      <c r="N50" s="5" t="s">
        <v>96</v>
      </c>
      <c r="O50" s="5" t="s">
        <v>268</v>
      </c>
      <c r="P50" s="5" t="s">
        <v>62</v>
      </c>
      <c r="Q50" s="5" t="s">
        <v>62</v>
      </c>
      <c r="R50" s="5" t="s">
        <v>61</v>
      </c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5" t="s">
        <v>51</v>
      </c>
      <c r="AK50" s="5" t="s">
        <v>277</v>
      </c>
      <c r="AL50" s="5" t="s">
        <v>51</v>
      </c>
      <c r="AM50" s="5" t="s">
        <v>51</v>
      </c>
    </row>
    <row r="51" spans="1:39" ht="30" customHeight="1" x14ac:dyDescent="0.3">
      <c r="A51" s="8" t="s">
        <v>204</v>
      </c>
      <c r="B51" s="8" t="s">
        <v>51</v>
      </c>
      <c r="C51" s="8" t="s">
        <v>51</v>
      </c>
      <c r="D51" s="9"/>
      <c r="E51" s="12"/>
      <c r="F51" s="13">
        <f>TRUNC(SUMIF(N47:N50, N46, F47:F50),0)</f>
        <v>4670</v>
      </c>
      <c r="G51" s="12"/>
      <c r="H51" s="13">
        <f>TRUNC(SUMIF(N47:N50, N46, H47:H50),0)</f>
        <v>2301</v>
      </c>
      <c r="I51" s="12"/>
      <c r="J51" s="13">
        <f>TRUNC(SUMIF(N47:N50, N46, J47:J50),0)</f>
        <v>46</v>
      </c>
      <c r="K51" s="12"/>
      <c r="L51" s="13">
        <f>F51+H51+J51</f>
        <v>7017</v>
      </c>
      <c r="M51" s="8" t="s">
        <v>51</v>
      </c>
      <c r="N51" s="5" t="s">
        <v>70</v>
      </c>
      <c r="O51" s="5" t="s">
        <v>70</v>
      </c>
      <c r="P51" s="5" t="s">
        <v>51</v>
      </c>
      <c r="Q51" s="5" t="s">
        <v>51</v>
      </c>
      <c r="R51" s="5" t="s">
        <v>51</v>
      </c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5" t="s">
        <v>51</v>
      </c>
      <c r="AK51" s="5" t="s">
        <v>51</v>
      </c>
      <c r="AL51" s="5" t="s">
        <v>51</v>
      </c>
      <c r="AM51" s="5" t="s">
        <v>51</v>
      </c>
    </row>
    <row r="52" spans="1:39" ht="30" customHeight="1" x14ac:dyDescent="0.3">
      <c r="A52" s="9"/>
      <c r="B52" s="9"/>
      <c r="C52" s="9"/>
      <c r="D52" s="9"/>
      <c r="E52" s="12"/>
      <c r="F52" s="13"/>
      <c r="G52" s="12"/>
      <c r="H52" s="13"/>
      <c r="I52" s="12"/>
      <c r="J52" s="13"/>
      <c r="K52" s="12"/>
      <c r="L52" s="13"/>
      <c r="M52" s="9"/>
    </row>
    <row r="53" spans="1:39" ht="30" customHeight="1" x14ac:dyDescent="0.3">
      <c r="A53" s="33" t="s">
        <v>278</v>
      </c>
      <c r="B53" s="33"/>
      <c r="C53" s="33"/>
      <c r="D53" s="33"/>
      <c r="E53" s="34"/>
      <c r="F53" s="35"/>
      <c r="G53" s="34"/>
      <c r="H53" s="35"/>
      <c r="I53" s="34"/>
      <c r="J53" s="35"/>
      <c r="K53" s="34"/>
      <c r="L53" s="35"/>
      <c r="M53" s="33"/>
      <c r="N53" s="2" t="s">
        <v>100</v>
      </c>
    </row>
    <row r="54" spans="1:39" ht="30" customHeight="1" x14ac:dyDescent="0.3">
      <c r="A54" s="8" t="s">
        <v>254</v>
      </c>
      <c r="B54" s="8" t="s">
        <v>280</v>
      </c>
      <c r="C54" s="8" t="s">
        <v>66</v>
      </c>
      <c r="D54" s="9">
        <v>9.3600000000000003E-2</v>
      </c>
      <c r="E54" s="12">
        <f>단가대비표!O7</f>
        <v>4635</v>
      </c>
      <c r="F54" s="13">
        <f>TRUNC(E54*D54,1)</f>
        <v>433.8</v>
      </c>
      <c r="G54" s="12">
        <f>단가대비표!P7</f>
        <v>0</v>
      </c>
      <c r="H54" s="13">
        <f>TRUNC(G54*D54,1)</f>
        <v>0</v>
      </c>
      <c r="I54" s="12">
        <f>단가대비표!V7</f>
        <v>0</v>
      </c>
      <c r="J54" s="13">
        <f>TRUNC(I54*D54,1)</f>
        <v>0</v>
      </c>
      <c r="K54" s="12">
        <f t="shared" ref="K54:L57" si="8">TRUNC(E54+G54+I54,1)</f>
        <v>4635</v>
      </c>
      <c r="L54" s="13">
        <f t="shared" si="8"/>
        <v>433.8</v>
      </c>
      <c r="M54" s="8" t="s">
        <v>51</v>
      </c>
      <c r="N54" s="5" t="s">
        <v>100</v>
      </c>
      <c r="O54" s="5" t="s">
        <v>281</v>
      </c>
      <c r="P54" s="5" t="s">
        <v>62</v>
      </c>
      <c r="Q54" s="5" t="s">
        <v>62</v>
      </c>
      <c r="R54" s="5" t="s">
        <v>61</v>
      </c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5" t="s">
        <v>51</v>
      </c>
      <c r="AK54" s="5" t="s">
        <v>282</v>
      </c>
      <c r="AL54" s="5" t="s">
        <v>51</v>
      </c>
      <c r="AM54" s="5" t="s">
        <v>51</v>
      </c>
    </row>
    <row r="55" spans="1:39" ht="30" customHeight="1" x14ac:dyDescent="0.3">
      <c r="A55" s="8" t="s">
        <v>258</v>
      </c>
      <c r="B55" s="8" t="s">
        <v>259</v>
      </c>
      <c r="C55" s="8" t="s">
        <v>237</v>
      </c>
      <c r="D55" s="9">
        <v>2.5999999999999999E-2</v>
      </c>
      <c r="E55" s="12">
        <f>단가대비표!O30</f>
        <v>11000</v>
      </c>
      <c r="F55" s="13">
        <f>TRUNC(E55*D55,1)</f>
        <v>286</v>
      </c>
      <c r="G55" s="12">
        <f>단가대비표!P30</f>
        <v>0</v>
      </c>
      <c r="H55" s="13">
        <f>TRUNC(G55*D55,1)</f>
        <v>0</v>
      </c>
      <c r="I55" s="12">
        <f>단가대비표!V30</f>
        <v>0</v>
      </c>
      <c r="J55" s="13">
        <f>TRUNC(I55*D55,1)</f>
        <v>0</v>
      </c>
      <c r="K55" s="12">
        <f t="shared" si="8"/>
        <v>11000</v>
      </c>
      <c r="L55" s="13">
        <f t="shared" si="8"/>
        <v>286</v>
      </c>
      <c r="M55" s="8" t="s">
        <v>51</v>
      </c>
      <c r="N55" s="5" t="s">
        <v>100</v>
      </c>
      <c r="O55" s="5" t="s">
        <v>260</v>
      </c>
      <c r="P55" s="5" t="s">
        <v>62</v>
      </c>
      <c r="Q55" s="5" t="s">
        <v>62</v>
      </c>
      <c r="R55" s="5" t="s">
        <v>61</v>
      </c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5" t="s">
        <v>51</v>
      </c>
      <c r="AK55" s="5" t="s">
        <v>283</v>
      </c>
      <c r="AL55" s="5" t="s">
        <v>51</v>
      </c>
      <c r="AM55" s="5" t="s">
        <v>51</v>
      </c>
    </row>
    <row r="56" spans="1:39" ht="30" customHeight="1" x14ac:dyDescent="0.3">
      <c r="A56" s="8" t="s">
        <v>262</v>
      </c>
      <c r="B56" s="8" t="s">
        <v>263</v>
      </c>
      <c r="C56" s="8" t="s">
        <v>91</v>
      </c>
      <c r="D56" s="9">
        <v>1</v>
      </c>
      <c r="E56" s="12">
        <f>일위대가목록!E29</f>
        <v>0</v>
      </c>
      <c r="F56" s="13">
        <f>TRUNC(E56*D56,1)</f>
        <v>0</v>
      </c>
      <c r="G56" s="12">
        <f>일위대가목록!F29</f>
        <v>2301</v>
      </c>
      <c r="H56" s="13">
        <f>TRUNC(G56*D56,1)</f>
        <v>2301</v>
      </c>
      <c r="I56" s="12">
        <f>일위대가목록!G29</f>
        <v>46</v>
      </c>
      <c r="J56" s="13">
        <f>TRUNC(I56*D56,1)</f>
        <v>46</v>
      </c>
      <c r="K56" s="12">
        <f t="shared" si="8"/>
        <v>2347</v>
      </c>
      <c r="L56" s="13">
        <f t="shared" si="8"/>
        <v>2347</v>
      </c>
      <c r="M56" s="8" t="s">
        <v>51</v>
      </c>
      <c r="N56" s="5" t="s">
        <v>100</v>
      </c>
      <c r="O56" s="5" t="s">
        <v>264</v>
      </c>
      <c r="P56" s="5" t="s">
        <v>61</v>
      </c>
      <c r="Q56" s="5" t="s">
        <v>62</v>
      </c>
      <c r="R56" s="5" t="s">
        <v>62</v>
      </c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5" t="s">
        <v>51</v>
      </c>
      <c r="AK56" s="5" t="s">
        <v>284</v>
      </c>
      <c r="AL56" s="5" t="s">
        <v>51</v>
      </c>
      <c r="AM56" s="5" t="s">
        <v>51</v>
      </c>
    </row>
    <row r="57" spans="1:39" ht="30" customHeight="1" x14ac:dyDescent="0.3">
      <c r="A57" s="8" t="s">
        <v>266</v>
      </c>
      <c r="B57" s="8" t="s">
        <v>267</v>
      </c>
      <c r="C57" s="8" t="s">
        <v>66</v>
      </c>
      <c r="D57" s="9">
        <v>0.10199999999999999</v>
      </c>
      <c r="E57" s="12">
        <f>단가대비표!O16</f>
        <v>30000</v>
      </c>
      <c r="F57" s="13">
        <f>TRUNC(E57*D57,1)</f>
        <v>3060</v>
      </c>
      <c r="G57" s="12">
        <f>단가대비표!P16</f>
        <v>0</v>
      </c>
      <c r="H57" s="13">
        <f>TRUNC(G57*D57,1)</f>
        <v>0</v>
      </c>
      <c r="I57" s="12">
        <f>단가대비표!V16</f>
        <v>0</v>
      </c>
      <c r="J57" s="13">
        <f>TRUNC(I57*D57,1)</f>
        <v>0</v>
      </c>
      <c r="K57" s="12">
        <f t="shared" si="8"/>
        <v>30000</v>
      </c>
      <c r="L57" s="13">
        <f t="shared" si="8"/>
        <v>3060</v>
      </c>
      <c r="M57" s="8" t="s">
        <v>51</v>
      </c>
      <c r="N57" s="5" t="s">
        <v>100</v>
      </c>
      <c r="O57" s="5" t="s">
        <v>268</v>
      </c>
      <c r="P57" s="5" t="s">
        <v>62</v>
      </c>
      <c r="Q57" s="5" t="s">
        <v>62</v>
      </c>
      <c r="R57" s="5" t="s">
        <v>61</v>
      </c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5" t="s">
        <v>51</v>
      </c>
      <c r="AK57" s="5" t="s">
        <v>285</v>
      </c>
      <c r="AL57" s="5" t="s">
        <v>51</v>
      </c>
      <c r="AM57" s="5" t="s">
        <v>51</v>
      </c>
    </row>
    <row r="58" spans="1:39" ht="30" customHeight="1" x14ac:dyDescent="0.3">
      <c r="A58" s="8" t="s">
        <v>204</v>
      </c>
      <c r="B58" s="8" t="s">
        <v>51</v>
      </c>
      <c r="C58" s="8" t="s">
        <v>51</v>
      </c>
      <c r="D58" s="9"/>
      <c r="E58" s="12"/>
      <c r="F58" s="13">
        <f>TRUNC(SUMIF(N54:N57, N53, F54:F57),0)</f>
        <v>3779</v>
      </c>
      <c r="G58" s="12"/>
      <c r="H58" s="13">
        <f>TRUNC(SUMIF(N54:N57, N53, H54:H57),0)</f>
        <v>2301</v>
      </c>
      <c r="I58" s="12"/>
      <c r="J58" s="13">
        <f>TRUNC(SUMIF(N54:N57, N53, J54:J57),0)</f>
        <v>46</v>
      </c>
      <c r="K58" s="12"/>
      <c r="L58" s="13">
        <f>F58+H58+J58</f>
        <v>6126</v>
      </c>
      <c r="M58" s="8" t="s">
        <v>51</v>
      </c>
      <c r="N58" s="5" t="s">
        <v>70</v>
      </c>
      <c r="O58" s="5" t="s">
        <v>70</v>
      </c>
      <c r="P58" s="5" t="s">
        <v>51</v>
      </c>
      <c r="Q58" s="5" t="s">
        <v>51</v>
      </c>
      <c r="R58" s="5" t="s">
        <v>51</v>
      </c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5" t="s">
        <v>51</v>
      </c>
      <c r="AK58" s="5" t="s">
        <v>51</v>
      </c>
      <c r="AL58" s="5" t="s">
        <v>51</v>
      </c>
      <c r="AM58" s="5" t="s">
        <v>51</v>
      </c>
    </row>
    <row r="59" spans="1:39" ht="30" customHeight="1" x14ac:dyDescent="0.3">
      <c r="A59" s="9"/>
      <c r="B59" s="9"/>
      <c r="C59" s="9"/>
      <c r="D59" s="9"/>
      <c r="E59" s="12"/>
      <c r="F59" s="13"/>
      <c r="G59" s="12"/>
      <c r="H59" s="13"/>
      <c r="I59" s="12"/>
      <c r="J59" s="13"/>
      <c r="K59" s="12"/>
      <c r="L59" s="13"/>
      <c r="M59" s="9"/>
    </row>
    <row r="60" spans="1:39" ht="30" customHeight="1" x14ac:dyDescent="0.3">
      <c r="A60" s="33" t="s">
        <v>286</v>
      </c>
      <c r="B60" s="33"/>
      <c r="C60" s="33"/>
      <c r="D60" s="33"/>
      <c r="E60" s="34"/>
      <c r="F60" s="35"/>
      <c r="G60" s="34"/>
      <c r="H60" s="35"/>
      <c r="I60" s="34"/>
      <c r="J60" s="35"/>
      <c r="K60" s="34"/>
      <c r="L60" s="35"/>
      <c r="M60" s="33"/>
      <c r="N60" s="2" t="s">
        <v>103</v>
      </c>
    </row>
    <row r="61" spans="1:39" ht="30" customHeight="1" x14ac:dyDescent="0.3">
      <c r="A61" s="8" t="s">
        <v>254</v>
      </c>
      <c r="B61" s="8" t="s">
        <v>272</v>
      </c>
      <c r="C61" s="8" t="s">
        <v>66</v>
      </c>
      <c r="D61" s="9">
        <v>9.3600000000000003E-2</v>
      </c>
      <c r="E61" s="12">
        <f>단가대비표!O8</f>
        <v>6454</v>
      </c>
      <c r="F61" s="13">
        <f>TRUNC(E61*D61,1)</f>
        <v>604</v>
      </c>
      <c r="G61" s="12">
        <f>단가대비표!P8</f>
        <v>0</v>
      </c>
      <c r="H61" s="13">
        <f>TRUNC(G61*D61,1)</f>
        <v>0</v>
      </c>
      <c r="I61" s="12">
        <f>단가대비표!V8</f>
        <v>0</v>
      </c>
      <c r="J61" s="13">
        <f>TRUNC(I61*D61,1)</f>
        <v>0</v>
      </c>
      <c r="K61" s="12">
        <f t="shared" ref="K61:L64" si="9">TRUNC(E61+G61+I61,1)</f>
        <v>6454</v>
      </c>
      <c r="L61" s="13">
        <f t="shared" si="9"/>
        <v>604</v>
      </c>
      <c r="M61" s="8" t="s">
        <v>51</v>
      </c>
      <c r="N61" s="5" t="s">
        <v>103</v>
      </c>
      <c r="O61" s="5" t="s">
        <v>273</v>
      </c>
      <c r="P61" s="5" t="s">
        <v>62</v>
      </c>
      <c r="Q61" s="5" t="s">
        <v>62</v>
      </c>
      <c r="R61" s="5" t="s">
        <v>61</v>
      </c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5" t="s">
        <v>51</v>
      </c>
      <c r="AK61" s="5" t="s">
        <v>288</v>
      </c>
      <c r="AL61" s="5" t="s">
        <v>51</v>
      </c>
      <c r="AM61" s="5" t="s">
        <v>51</v>
      </c>
    </row>
    <row r="62" spans="1:39" ht="30" customHeight="1" x14ac:dyDescent="0.3">
      <c r="A62" s="8" t="s">
        <v>258</v>
      </c>
      <c r="B62" s="8" t="s">
        <v>259</v>
      </c>
      <c r="C62" s="8" t="s">
        <v>237</v>
      </c>
      <c r="D62" s="9">
        <v>2.5999999999999999E-2</v>
      </c>
      <c r="E62" s="12">
        <f>단가대비표!O30</f>
        <v>11000</v>
      </c>
      <c r="F62" s="13">
        <f>TRUNC(E62*D62,1)</f>
        <v>286</v>
      </c>
      <c r="G62" s="12">
        <f>단가대비표!P30</f>
        <v>0</v>
      </c>
      <c r="H62" s="13">
        <f>TRUNC(G62*D62,1)</f>
        <v>0</v>
      </c>
      <c r="I62" s="12">
        <f>단가대비표!V30</f>
        <v>0</v>
      </c>
      <c r="J62" s="13">
        <f>TRUNC(I62*D62,1)</f>
        <v>0</v>
      </c>
      <c r="K62" s="12">
        <f t="shared" si="9"/>
        <v>11000</v>
      </c>
      <c r="L62" s="13">
        <f t="shared" si="9"/>
        <v>286</v>
      </c>
      <c r="M62" s="8" t="s">
        <v>51</v>
      </c>
      <c r="N62" s="5" t="s">
        <v>103</v>
      </c>
      <c r="O62" s="5" t="s">
        <v>260</v>
      </c>
      <c r="P62" s="5" t="s">
        <v>62</v>
      </c>
      <c r="Q62" s="5" t="s">
        <v>62</v>
      </c>
      <c r="R62" s="5" t="s">
        <v>61</v>
      </c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5" t="s">
        <v>51</v>
      </c>
      <c r="AK62" s="5" t="s">
        <v>289</v>
      </c>
      <c r="AL62" s="5" t="s">
        <v>51</v>
      </c>
      <c r="AM62" s="5" t="s">
        <v>51</v>
      </c>
    </row>
    <row r="63" spans="1:39" ht="30" customHeight="1" x14ac:dyDescent="0.3">
      <c r="A63" s="8" t="s">
        <v>262</v>
      </c>
      <c r="B63" s="8" t="s">
        <v>263</v>
      </c>
      <c r="C63" s="8" t="s">
        <v>91</v>
      </c>
      <c r="D63" s="9">
        <v>1</v>
      </c>
      <c r="E63" s="12">
        <f>일위대가목록!E29</f>
        <v>0</v>
      </c>
      <c r="F63" s="13">
        <f>TRUNC(E63*D63,1)</f>
        <v>0</v>
      </c>
      <c r="G63" s="12">
        <f>일위대가목록!F29</f>
        <v>2301</v>
      </c>
      <c r="H63" s="13">
        <f>TRUNC(G63*D63,1)</f>
        <v>2301</v>
      </c>
      <c r="I63" s="12">
        <f>일위대가목록!G29</f>
        <v>46</v>
      </c>
      <c r="J63" s="13">
        <f>TRUNC(I63*D63,1)</f>
        <v>46</v>
      </c>
      <c r="K63" s="12">
        <f t="shared" si="9"/>
        <v>2347</v>
      </c>
      <c r="L63" s="13">
        <f t="shared" si="9"/>
        <v>2347</v>
      </c>
      <c r="M63" s="8" t="s">
        <v>51</v>
      </c>
      <c r="N63" s="5" t="s">
        <v>103</v>
      </c>
      <c r="O63" s="5" t="s">
        <v>264</v>
      </c>
      <c r="P63" s="5" t="s">
        <v>61</v>
      </c>
      <c r="Q63" s="5" t="s">
        <v>62</v>
      </c>
      <c r="R63" s="5" t="s">
        <v>62</v>
      </c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5" t="s">
        <v>51</v>
      </c>
      <c r="AK63" s="5" t="s">
        <v>290</v>
      </c>
      <c r="AL63" s="5" t="s">
        <v>51</v>
      </c>
      <c r="AM63" s="5" t="s">
        <v>51</v>
      </c>
    </row>
    <row r="64" spans="1:39" ht="30" customHeight="1" x14ac:dyDescent="0.3">
      <c r="A64" s="8" t="s">
        <v>266</v>
      </c>
      <c r="B64" s="8" t="s">
        <v>267</v>
      </c>
      <c r="C64" s="8" t="s">
        <v>66</v>
      </c>
      <c r="D64" s="9">
        <v>0.108</v>
      </c>
      <c r="E64" s="12">
        <f>단가대비표!O16</f>
        <v>30000</v>
      </c>
      <c r="F64" s="13">
        <f>TRUNC(E64*D64,1)</f>
        <v>3240</v>
      </c>
      <c r="G64" s="12">
        <f>단가대비표!P16</f>
        <v>0</v>
      </c>
      <c r="H64" s="13">
        <f>TRUNC(G64*D64,1)</f>
        <v>0</v>
      </c>
      <c r="I64" s="12">
        <f>단가대비표!V16</f>
        <v>0</v>
      </c>
      <c r="J64" s="13">
        <f>TRUNC(I64*D64,1)</f>
        <v>0</v>
      </c>
      <c r="K64" s="12">
        <f t="shared" si="9"/>
        <v>30000</v>
      </c>
      <c r="L64" s="13">
        <f t="shared" si="9"/>
        <v>3240</v>
      </c>
      <c r="M64" s="8" t="s">
        <v>51</v>
      </c>
      <c r="N64" s="5" t="s">
        <v>103</v>
      </c>
      <c r="O64" s="5" t="s">
        <v>268</v>
      </c>
      <c r="P64" s="5" t="s">
        <v>62</v>
      </c>
      <c r="Q64" s="5" t="s">
        <v>62</v>
      </c>
      <c r="R64" s="5" t="s">
        <v>61</v>
      </c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5" t="s">
        <v>51</v>
      </c>
      <c r="AK64" s="5" t="s">
        <v>291</v>
      </c>
      <c r="AL64" s="5" t="s">
        <v>51</v>
      </c>
      <c r="AM64" s="5" t="s">
        <v>51</v>
      </c>
    </row>
    <row r="65" spans="1:39" ht="30" customHeight="1" x14ac:dyDescent="0.3">
      <c r="A65" s="8" t="s">
        <v>204</v>
      </c>
      <c r="B65" s="8" t="s">
        <v>51</v>
      </c>
      <c r="C65" s="8" t="s">
        <v>51</v>
      </c>
      <c r="D65" s="9"/>
      <c r="E65" s="12"/>
      <c r="F65" s="13">
        <f>TRUNC(SUMIF(N61:N64, N60, F61:F64),0)</f>
        <v>4130</v>
      </c>
      <c r="G65" s="12"/>
      <c r="H65" s="13">
        <f>TRUNC(SUMIF(N61:N64, N60, H61:H64),0)</f>
        <v>2301</v>
      </c>
      <c r="I65" s="12"/>
      <c r="J65" s="13">
        <f>TRUNC(SUMIF(N61:N64, N60, J61:J64),0)</f>
        <v>46</v>
      </c>
      <c r="K65" s="12"/>
      <c r="L65" s="13">
        <f>F65+H65+J65</f>
        <v>6477</v>
      </c>
      <c r="M65" s="8" t="s">
        <v>51</v>
      </c>
      <c r="N65" s="5" t="s">
        <v>70</v>
      </c>
      <c r="O65" s="5" t="s">
        <v>70</v>
      </c>
      <c r="P65" s="5" t="s">
        <v>51</v>
      </c>
      <c r="Q65" s="5" t="s">
        <v>51</v>
      </c>
      <c r="R65" s="5" t="s">
        <v>51</v>
      </c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5" t="s">
        <v>51</v>
      </c>
      <c r="AK65" s="5" t="s">
        <v>51</v>
      </c>
      <c r="AL65" s="5" t="s">
        <v>51</v>
      </c>
      <c r="AM65" s="5" t="s">
        <v>51</v>
      </c>
    </row>
    <row r="66" spans="1:39" ht="30" customHeight="1" x14ac:dyDescent="0.3">
      <c r="A66" s="9"/>
      <c r="B66" s="9"/>
      <c r="C66" s="9"/>
      <c r="D66" s="9"/>
      <c r="E66" s="12"/>
      <c r="F66" s="13"/>
      <c r="G66" s="12"/>
      <c r="H66" s="13"/>
      <c r="I66" s="12"/>
      <c r="J66" s="13"/>
      <c r="K66" s="12"/>
      <c r="L66" s="13"/>
      <c r="M66" s="9"/>
    </row>
    <row r="67" spans="1:39" ht="30" customHeight="1" x14ac:dyDescent="0.3">
      <c r="A67" s="33" t="s">
        <v>292</v>
      </c>
      <c r="B67" s="33"/>
      <c r="C67" s="33"/>
      <c r="D67" s="33"/>
      <c r="E67" s="34"/>
      <c r="F67" s="35"/>
      <c r="G67" s="34"/>
      <c r="H67" s="35"/>
      <c r="I67" s="34"/>
      <c r="J67" s="35"/>
      <c r="K67" s="34"/>
      <c r="L67" s="35"/>
      <c r="M67" s="33"/>
      <c r="N67" s="2" t="s">
        <v>107</v>
      </c>
    </row>
    <row r="68" spans="1:39" ht="30" customHeight="1" x14ac:dyDescent="0.3">
      <c r="A68" s="8" t="s">
        <v>254</v>
      </c>
      <c r="B68" s="8" t="s">
        <v>255</v>
      </c>
      <c r="C68" s="8" t="s">
        <v>66</v>
      </c>
      <c r="D68" s="9">
        <v>1.03</v>
      </c>
      <c r="E68" s="12">
        <f>단가대비표!O6</f>
        <v>3728.83</v>
      </c>
      <c r="F68" s="13">
        <f>TRUNC(E68*D68,1)</f>
        <v>3840.6</v>
      </c>
      <c r="G68" s="12">
        <f>단가대비표!P6</f>
        <v>0</v>
      </c>
      <c r="H68" s="13">
        <f>TRUNC(G68*D68,1)</f>
        <v>0</v>
      </c>
      <c r="I68" s="12">
        <f>단가대비표!V6</f>
        <v>0</v>
      </c>
      <c r="J68" s="13">
        <f>TRUNC(I68*D68,1)</f>
        <v>0</v>
      </c>
      <c r="K68" s="12">
        <f t="shared" ref="K68:L70" si="10">TRUNC(E68+G68+I68,1)</f>
        <v>3728.8</v>
      </c>
      <c r="L68" s="13">
        <f t="shared" si="10"/>
        <v>3840.6</v>
      </c>
      <c r="M68" s="8" t="s">
        <v>51</v>
      </c>
      <c r="N68" s="5" t="s">
        <v>107</v>
      </c>
      <c r="O68" s="5" t="s">
        <v>256</v>
      </c>
      <c r="P68" s="5" t="s">
        <v>62</v>
      </c>
      <c r="Q68" s="5" t="s">
        <v>62</v>
      </c>
      <c r="R68" s="5" t="s">
        <v>61</v>
      </c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5" t="s">
        <v>51</v>
      </c>
      <c r="AK68" s="5" t="s">
        <v>294</v>
      </c>
      <c r="AL68" s="5" t="s">
        <v>51</v>
      </c>
      <c r="AM68" s="5" t="s">
        <v>51</v>
      </c>
    </row>
    <row r="69" spans="1:39" ht="30" customHeight="1" x14ac:dyDescent="0.3">
      <c r="A69" s="8" t="s">
        <v>295</v>
      </c>
      <c r="B69" s="8" t="s">
        <v>296</v>
      </c>
      <c r="C69" s="8" t="s">
        <v>66</v>
      </c>
      <c r="D69" s="9">
        <v>1</v>
      </c>
      <c r="E69" s="12">
        <f>일위대가목록!E30</f>
        <v>0</v>
      </c>
      <c r="F69" s="13">
        <f>TRUNC(E69*D69,1)</f>
        <v>0</v>
      </c>
      <c r="G69" s="12">
        <f>일위대가목록!F30</f>
        <v>9497</v>
      </c>
      <c r="H69" s="13">
        <f>TRUNC(G69*D69,1)</f>
        <v>9497</v>
      </c>
      <c r="I69" s="12">
        <f>일위대가목록!G30</f>
        <v>189</v>
      </c>
      <c r="J69" s="13">
        <f>TRUNC(I69*D69,1)</f>
        <v>189</v>
      </c>
      <c r="K69" s="12">
        <f t="shared" si="10"/>
        <v>9686</v>
      </c>
      <c r="L69" s="13">
        <f t="shared" si="10"/>
        <v>9686</v>
      </c>
      <c r="M69" s="8" t="s">
        <v>51</v>
      </c>
      <c r="N69" s="5" t="s">
        <v>107</v>
      </c>
      <c r="O69" s="5" t="s">
        <v>297</v>
      </c>
      <c r="P69" s="5" t="s">
        <v>61</v>
      </c>
      <c r="Q69" s="5" t="s">
        <v>62</v>
      </c>
      <c r="R69" s="5" t="s">
        <v>62</v>
      </c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5" t="s">
        <v>51</v>
      </c>
      <c r="AK69" s="5" t="s">
        <v>298</v>
      </c>
      <c r="AL69" s="5" t="s">
        <v>51</v>
      </c>
      <c r="AM69" s="5" t="s">
        <v>51</v>
      </c>
    </row>
    <row r="70" spans="1:39" ht="30" customHeight="1" x14ac:dyDescent="0.3">
      <c r="A70" s="8" t="s">
        <v>266</v>
      </c>
      <c r="B70" s="8" t="s">
        <v>267</v>
      </c>
      <c r="C70" s="8" t="s">
        <v>66</v>
      </c>
      <c r="D70" s="9">
        <v>1</v>
      </c>
      <c r="E70" s="12">
        <f>단가대비표!O16</f>
        <v>30000</v>
      </c>
      <c r="F70" s="13">
        <f>TRUNC(E70*D70,1)</f>
        <v>30000</v>
      </c>
      <c r="G70" s="12">
        <f>단가대비표!P16</f>
        <v>0</v>
      </c>
      <c r="H70" s="13">
        <f>TRUNC(G70*D70,1)</f>
        <v>0</v>
      </c>
      <c r="I70" s="12">
        <f>단가대비표!V16</f>
        <v>0</v>
      </c>
      <c r="J70" s="13">
        <f>TRUNC(I70*D70,1)</f>
        <v>0</v>
      </c>
      <c r="K70" s="12">
        <f t="shared" si="10"/>
        <v>30000</v>
      </c>
      <c r="L70" s="13">
        <f t="shared" si="10"/>
        <v>30000</v>
      </c>
      <c r="M70" s="8" t="s">
        <v>51</v>
      </c>
      <c r="N70" s="5" t="s">
        <v>107</v>
      </c>
      <c r="O70" s="5" t="s">
        <v>268</v>
      </c>
      <c r="P70" s="5" t="s">
        <v>62</v>
      </c>
      <c r="Q70" s="5" t="s">
        <v>62</v>
      </c>
      <c r="R70" s="5" t="s">
        <v>61</v>
      </c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5" t="s">
        <v>51</v>
      </c>
      <c r="AK70" s="5" t="s">
        <v>299</v>
      </c>
      <c r="AL70" s="5" t="s">
        <v>51</v>
      </c>
      <c r="AM70" s="5" t="s">
        <v>51</v>
      </c>
    </row>
    <row r="71" spans="1:39" ht="30" customHeight="1" x14ac:dyDescent="0.3">
      <c r="A71" s="8" t="s">
        <v>204</v>
      </c>
      <c r="B71" s="8" t="s">
        <v>51</v>
      </c>
      <c r="C71" s="8" t="s">
        <v>51</v>
      </c>
      <c r="D71" s="9"/>
      <c r="E71" s="12"/>
      <c r="F71" s="13">
        <f>TRUNC(SUMIF(N68:N70, N67, F68:F70),0)</f>
        <v>33840</v>
      </c>
      <c r="G71" s="12"/>
      <c r="H71" s="13">
        <f>TRUNC(SUMIF(N68:N70, N67, H68:H70),0)</f>
        <v>9497</v>
      </c>
      <c r="I71" s="12"/>
      <c r="J71" s="13">
        <f>TRUNC(SUMIF(N68:N70, N67, J68:J70),0)</f>
        <v>189</v>
      </c>
      <c r="K71" s="12"/>
      <c r="L71" s="13">
        <f>F71+H71+J71</f>
        <v>43526</v>
      </c>
      <c r="M71" s="8" t="s">
        <v>51</v>
      </c>
      <c r="N71" s="5" t="s">
        <v>70</v>
      </c>
      <c r="O71" s="5" t="s">
        <v>70</v>
      </c>
      <c r="P71" s="5" t="s">
        <v>51</v>
      </c>
      <c r="Q71" s="5" t="s">
        <v>51</v>
      </c>
      <c r="R71" s="5" t="s">
        <v>51</v>
      </c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5" t="s">
        <v>51</v>
      </c>
      <c r="AK71" s="5" t="s">
        <v>51</v>
      </c>
      <c r="AL71" s="5" t="s">
        <v>51</v>
      </c>
      <c r="AM71" s="5" t="s">
        <v>51</v>
      </c>
    </row>
    <row r="72" spans="1:39" ht="30" customHeight="1" x14ac:dyDescent="0.3">
      <c r="A72" s="9"/>
      <c r="B72" s="9"/>
      <c r="C72" s="9"/>
      <c r="D72" s="9"/>
      <c r="E72" s="12"/>
      <c r="F72" s="13"/>
      <c r="G72" s="12"/>
      <c r="H72" s="13"/>
      <c r="I72" s="12"/>
      <c r="J72" s="13"/>
      <c r="K72" s="12"/>
      <c r="L72" s="13"/>
      <c r="M72" s="9"/>
    </row>
    <row r="73" spans="1:39" ht="30" customHeight="1" x14ac:dyDescent="0.3">
      <c r="A73" s="33" t="s">
        <v>300</v>
      </c>
      <c r="B73" s="33"/>
      <c r="C73" s="33"/>
      <c r="D73" s="33"/>
      <c r="E73" s="34"/>
      <c r="F73" s="35"/>
      <c r="G73" s="34"/>
      <c r="H73" s="35"/>
      <c r="I73" s="34"/>
      <c r="J73" s="35"/>
      <c r="K73" s="34"/>
      <c r="L73" s="35"/>
      <c r="M73" s="33"/>
      <c r="N73" s="2" t="s">
        <v>110</v>
      </c>
    </row>
    <row r="74" spans="1:39" ht="30" customHeight="1" x14ac:dyDescent="0.3">
      <c r="A74" s="8" t="s">
        <v>302</v>
      </c>
      <c r="B74" s="8" t="s">
        <v>208</v>
      </c>
      <c r="C74" s="8" t="s">
        <v>209</v>
      </c>
      <c r="D74" s="9">
        <v>0.05</v>
      </c>
      <c r="E74" s="12">
        <f>단가대비표!O44</f>
        <v>0</v>
      </c>
      <c r="F74" s="13">
        <f>TRUNC(E74*D74,1)</f>
        <v>0</v>
      </c>
      <c r="G74" s="12">
        <f>단가대비표!P44</f>
        <v>144150</v>
      </c>
      <c r="H74" s="13">
        <f>TRUNC(G74*D74,1)</f>
        <v>7207.5</v>
      </c>
      <c r="I74" s="12">
        <f>단가대비표!V44</f>
        <v>0</v>
      </c>
      <c r="J74" s="13">
        <f>TRUNC(I74*D74,1)</f>
        <v>0</v>
      </c>
      <c r="K74" s="12">
        <f t="shared" ref="K74:L76" si="11">TRUNC(E74+G74+I74,1)</f>
        <v>144150</v>
      </c>
      <c r="L74" s="13">
        <f t="shared" si="11"/>
        <v>7207.5</v>
      </c>
      <c r="M74" s="8" t="s">
        <v>51</v>
      </c>
      <c r="N74" s="5" t="s">
        <v>110</v>
      </c>
      <c r="O74" s="5" t="s">
        <v>303</v>
      </c>
      <c r="P74" s="5" t="s">
        <v>62</v>
      </c>
      <c r="Q74" s="5" t="s">
        <v>62</v>
      </c>
      <c r="R74" s="5" t="s">
        <v>61</v>
      </c>
      <c r="S74" s="1"/>
      <c r="T74" s="1"/>
      <c r="U74" s="1"/>
      <c r="V74" s="1">
        <v>1</v>
      </c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5" t="s">
        <v>51</v>
      </c>
      <c r="AK74" s="5" t="s">
        <v>304</v>
      </c>
      <c r="AL74" s="5" t="s">
        <v>51</v>
      </c>
      <c r="AM74" s="5" t="s">
        <v>51</v>
      </c>
    </row>
    <row r="75" spans="1:39" ht="30" customHeight="1" x14ac:dyDescent="0.3">
      <c r="A75" s="8" t="s">
        <v>207</v>
      </c>
      <c r="B75" s="8" t="s">
        <v>208</v>
      </c>
      <c r="C75" s="8" t="s">
        <v>209</v>
      </c>
      <c r="D75" s="9">
        <v>0.01</v>
      </c>
      <c r="E75" s="12">
        <f>단가대비표!O36</f>
        <v>0</v>
      </c>
      <c r="F75" s="13">
        <f>TRUNC(E75*D75,1)</f>
        <v>0</v>
      </c>
      <c r="G75" s="12">
        <f>단가대비표!P36</f>
        <v>94338</v>
      </c>
      <c r="H75" s="13">
        <f>TRUNC(G75*D75,1)</f>
        <v>943.3</v>
      </c>
      <c r="I75" s="12">
        <f>단가대비표!V36</f>
        <v>0</v>
      </c>
      <c r="J75" s="13">
        <f>TRUNC(I75*D75,1)</f>
        <v>0</v>
      </c>
      <c r="K75" s="12">
        <f t="shared" si="11"/>
        <v>94338</v>
      </c>
      <c r="L75" s="13">
        <f t="shared" si="11"/>
        <v>943.3</v>
      </c>
      <c r="M75" s="8" t="s">
        <v>51</v>
      </c>
      <c r="N75" s="5" t="s">
        <v>110</v>
      </c>
      <c r="O75" s="5" t="s">
        <v>210</v>
      </c>
      <c r="P75" s="5" t="s">
        <v>62</v>
      </c>
      <c r="Q75" s="5" t="s">
        <v>62</v>
      </c>
      <c r="R75" s="5" t="s">
        <v>61</v>
      </c>
      <c r="S75" s="1"/>
      <c r="T75" s="1"/>
      <c r="U75" s="1"/>
      <c r="V75" s="1">
        <v>1</v>
      </c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5" t="s">
        <v>51</v>
      </c>
      <c r="AK75" s="5" t="s">
        <v>305</v>
      </c>
      <c r="AL75" s="5" t="s">
        <v>51</v>
      </c>
      <c r="AM75" s="5" t="s">
        <v>51</v>
      </c>
    </row>
    <row r="76" spans="1:39" ht="30" customHeight="1" x14ac:dyDescent="0.3">
      <c r="A76" s="8" t="s">
        <v>306</v>
      </c>
      <c r="B76" s="8" t="s">
        <v>307</v>
      </c>
      <c r="C76" s="8" t="s">
        <v>308</v>
      </c>
      <c r="D76" s="9">
        <v>1</v>
      </c>
      <c r="E76" s="12">
        <v>0</v>
      </c>
      <c r="F76" s="13">
        <f>TRUNC(E76*D76,1)</f>
        <v>0</v>
      </c>
      <c r="G76" s="12">
        <v>0</v>
      </c>
      <c r="H76" s="13">
        <f>TRUNC(G76*D76,1)</f>
        <v>0</v>
      </c>
      <c r="I76" s="12">
        <f>TRUNC(SUMIF(V74:V76, RIGHTB(O76, 1), H74:H76)*U76, 2)</f>
        <v>244.52</v>
      </c>
      <c r="J76" s="13">
        <f>TRUNC(I76*D76,1)</f>
        <v>244.5</v>
      </c>
      <c r="K76" s="12">
        <f t="shared" si="11"/>
        <v>244.5</v>
      </c>
      <c r="L76" s="13">
        <f t="shared" si="11"/>
        <v>244.5</v>
      </c>
      <c r="M76" s="8" t="s">
        <v>51</v>
      </c>
      <c r="N76" s="5" t="s">
        <v>110</v>
      </c>
      <c r="O76" s="5" t="s">
        <v>309</v>
      </c>
      <c r="P76" s="5" t="s">
        <v>62</v>
      </c>
      <c r="Q76" s="5" t="s">
        <v>62</v>
      </c>
      <c r="R76" s="5" t="s">
        <v>62</v>
      </c>
      <c r="S76" s="1">
        <v>1</v>
      </c>
      <c r="T76" s="1">
        <v>2</v>
      </c>
      <c r="U76" s="1">
        <v>0.03</v>
      </c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5" t="s">
        <v>51</v>
      </c>
      <c r="AK76" s="5" t="s">
        <v>310</v>
      </c>
      <c r="AL76" s="5" t="s">
        <v>51</v>
      </c>
      <c r="AM76" s="5" t="s">
        <v>51</v>
      </c>
    </row>
    <row r="77" spans="1:39" ht="30" customHeight="1" x14ac:dyDescent="0.3">
      <c r="A77" s="8" t="s">
        <v>204</v>
      </c>
      <c r="B77" s="8" t="s">
        <v>51</v>
      </c>
      <c r="C77" s="8" t="s">
        <v>51</v>
      </c>
      <c r="D77" s="9"/>
      <c r="E77" s="12"/>
      <c r="F77" s="13">
        <f>TRUNC(SUMIF(N74:N76, N73, F74:F76),0)</f>
        <v>0</v>
      </c>
      <c r="G77" s="12"/>
      <c r="H77" s="13">
        <f>TRUNC(SUMIF(N74:N76, N73, H74:H76),0)</f>
        <v>8150</v>
      </c>
      <c r="I77" s="12"/>
      <c r="J77" s="13">
        <f>TRUNC(SUMIF(N74:N76, N73, J74:J76),0)</f>
        <v>244</v>
      </c>
      <c r="K77" s="12"/>
      <c r="L77" s="13">
        <f>F77+H77+J77</f>
        <v>8394</v>
      </c>
      <c r="M77" s="8" t="s">
        <v>51</v>
      </c>
      <c r="N77" s="5" t="s">
        <v>70</v>
      </c>
      <c r="O77" s="5" t="s">
        <v>70</v>
      </c>
      <c r="P77" s="5" t="s">
        <v>51</v>
      </c>
      <c r="Q77" s="5" t="s">
        <v>51</v>
      </c>
      <c r="R77" s="5" t="s">
        <v>51</v>
      </c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5" t="s">
        <v>51</v>
      </c>
      <c r="AK77" s="5" t="s">
        <v>51</v>
      </c>
      <c r="AL77" s="5" t="s">
        <v>51</v>
      </c>
      <c r="AM77" s="5" t="s">
        <v>51</v>
      </c>
    </row>
    <row r="78" spans="1:39" ht="30" customHeight="1" x14ac:dyDescent="0.3">
      <c r="A78" s="9"/>
      <c r="B78" s="9"/>
      <c r="C78" s="9"/>
      <c r="D78" s="9"/>
      <c r="E78" s="12"/>
      <c r="F78" s="13"/>
      <c r="G78" s="12"/>
      <c r="H78" s="13"/>
      <c r="I78" s="12"/>
      <c r="J78" s="13"/>
      <c r="K78" s="12"/>
      <c r="L78" s="13"/>
      <c r="M78" s="9"/>
    </row>
    <row r="79" spans="1:39" ht="30" customHeight="1" x14ac:dyDescent="0.3">
      <c r="A79" s="33" t="s">
        <v>311</v>
      </c>
      <c r="B79" s="33"/>
      <c r="C79" s="33"/>
      <c r="D79" s="33"/>
      <c r="E79" s="34"/>
      <c r="F79" s="35"/>
      <c r="G79" s="34"/>
      <c r="H79" s="35"/>
      <c r="I79" s="34"/>
      <c r="J79" s="35"/>
      <c r="K79" s="34"/>
      <c r="L79" s="35"/>
      <c r="M79" s="33"/>
      <c r="N79" s="2" t="s">
        <v>114</v>
      </c>
    </row>
    <row r="80" spans="1:39" ht="30" customHeight="1" x14ac:dyDescent="0.3">
      <c r="A80" s="8" t="s">
        <v>302</v>
      </c>
      <c r="B80" s="8" t="s">
        <v>208</v>
      </c>
      <c r="C80" s="8" t="s">
        <v>209</v>
      </c>
      <c r="D80" s="9">
        <v>4.5999999999999999E-2</v>
      </c>
      <c r="E80" s="12">
        <f>단가대비표!O44</f>
        <v>0</v>
      </c>
      <c r="F80" s="13">
        <f>TRUNC(E80*D80,1)</f>
        <v>0</v>
      </c>
      <c r="G80" s="12">
        <f>단가대비표!P44</f>
        <v>144150</v>
      </c>
      <c r="H80" s="13">
        <f>TRUNC(G80*D80,1)</f>
        <v>6630.9</v>
      </c>
      <c r="I80" s="12">
        <f>단가대비표!V44</f>
        <v>0</v>
      </c>
      <c r="J80" s="13">
        <f>TRUNC(I80*D80,1)</f>
        <v>0</v>
      </c>
      <c r="K80" s="12">
        <f t="shared" ref="K80:L82" si="12">TRUNC(E80+G80+I80,1)</f>
        <v>144150</v>
      </c>
      <c r="L80" s="13">
        <f t="shared" si="12"/>
        <v>6630.9</v>
      </c>
      <c r="M80" s="8" t="s">
        <v>51</v>
      </c>
      <c r="N80" s="5" t="s">
        <v>114</v>
      </c>
      <c r="O80" s="5" t="s">
        <v>303</v>
      </c>
      <c r="P80" s="5" t="s">
        <v>62</v>
      </c>
      <c r="Q80" s="5" t="s">
        <v>62</v>
      </c>
      <c r="R80" s="5" t="s">
        <v>61</v>
      </c>
      <c r="S80" s="1"/>
      <c r="T80" s="1"/>
      <c r="U80" s="1"/>
      <c r="V80" s="1">
        <v>1</v>
      </c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5" t="s">
        <v>51</v>
      </c>
      <c r="AK80" s="5" t="s">
        <v>314</v>
      </c>
      <c r="AL80" s="5" t="s">
        <v>51</v>
      </c>
      <c r="AM80" s="5" t="s">
        <v>51</v>
      </c>
    </row>
    <row r="81" spans="1:39" ht="30" customHeight="1" x14ac:dyDescent="0.3">
      <c r="A81" s="8" t="s">
        <v>207</v>
      </c>
      <c r="B81" s="8" t="s">
        <v>208</v>
      </c>
      <c r="C81" s="8" t="s">
        <v>209</v>
      </c>
      <c r="D81" s="9">
        <v>2.3E-2</v>
      </c>
      <c r="E81" s="12">
        <f>단가대비표!O36</f>
        <v>0</v>
      </c>
      <c r="F81" s="13">
        <f>TRUNC(E81*D81,1)</f>
        <v>0</v>
      </c>
      <c r="G81" s="12">
        <f>단가대비표!P36</f>
        <v>94338</v>
      </c>
      <c r="H81" s="13">
        <f>TRUNC(G81*D81,1)</f>
        <v>2169.6999999999998</v>
      </c>
      <c r="I81" s="12">
        <f>단가대비표!V36</f>
        <v>0</v>
      </c>
      <c r="J81" s="13">
        <f>TRUNC(I81*D81,1)</f>
        <v>0</v>
      </c>
      <c r="K81" s="12">
        <f t="shared" si="12"/>
        <v>94338</v>
      </c>
      <c r="L81" s="13">
        <f t="shared" si="12"/>
        <v>2169.6999999999998</v>
      </c>
      <c r="M81" s="8" t="s">
        <v>51</v>
      </c>
      <c r="N81" s="5" t="s">
        <v>114</v>
      </c>
      <c r="O81" s="5" t="s">
        <v>210</v>
      </c>
      <c r="P81" s="5" t="s">
        <v>62</v>
      </c>
      <c r="Q81" s="5" t="s">
        <v>62</v>
      </c>
      <c r="R81" s="5" t="s">
        <v>61</v>
      </c>
      <c r="S81" s="1"/>
      <c r="T81" s="1"/>
      <c r="U81" s="1"/>
      <c r="V81" s="1">
        <v>1</v>
      </c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5" t="s">
        <v>51</v>
      </c>
      <c r="AK81" s="5" t="s">
        <v>315</v>
      </c>
      <c r="AL81" s="5" t="s">
        <v>51</v>
      </c>
      <c r="AM81" s="5" t="s">
        <v>51</v>
      </c>
    </row>
    <row r="82" spans="1:39" ht="30" customHeight="1" x14ac:dyDescent="0.3">
      <c r="A82" s="8" t="s">
        <v>306</v>
      </c>
      <c r="B82" s="8" t="s">
        <v>316</v>
      </c>
      <c r="C82" s="8" t="s">
        <v>308</v>
      </c>
      <c r="D82" s="9">
        <v>1</v>
      </c>
      <c r="E82" s="12">
        <v>0</v>
      </c>
      <c r="F82" s="13">
        <f>TRUNC(E82*D82,1)</f>
        <v>0</v>
      </c>
      <c r="G82" s="12">
        <v>0</v>
      </c>
      <c r="H82" s="13">
        <f>TRUNC(G82*D82,1)</f>
        <v>0</v>
      </c>
      <c r="I82" s="12">
        <f>TRUNC(SUMIF(V80:V82, RIGHTB(O82, 1), H80:H82)*U82, 2)</f>
        <v>88</v>
      </c>
      <c r="J82" s="13">
        <f>TRUNC(I82*D82,1)</f>
        <v>88</v>
      </c>
      <c r="K82" s="12">
        <f t="shared" si="12"/>
        <v>88</v>
      </c>
      <c r="L82" s="13">
        <f t="shared" si="12"/>
        <v>88</v>
      </c>
      <c r="M82" s="8" t="s">
        <v>51</v>
      </c>
      <c r="N82" s="5" t="s">
        <v>114</v>
      </c>
      <c r="O82" s="5" t="s">
        <v>309</v>
      </c>
      <c r="P82" s="5" t="s">
        <v>62</v>
      </c>
      <c r="Q82" s="5" t="s">
        <v>62</v>
      </c>
      <c r="R82" s="5" t="s">
        <v>62</v>
      </c>
      <c r="S82" s="1">
        <v>1</v>
      </c>
      <c r="T82" s="1">
        <v>2</v>
      </c>
      <c r="U82" s="1">
        <v>0.01</v>
      </c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5" t="s">
        <v>51</v>
      </c>
      <c r="AK82" s="5" t="s">
        <v>317</v>
      </c>
      <c r="AL82" s="5" t="s">
        <v>51</v>
      </c>
      <c r="AM82" s="5" t="s">
        <v>51</v>
      </c>
    </row>
    <row r="83" spans="1:39" ht="30" customHeight="1" x14ac:dyDescent="0.3">
      <c r="A83" s="8" t="s">
        <v>204</v>
      </c>
      <c r="B83" s="8" t="s">
        <v>51</v>
      </c>
      <c r="C83" s="8" t="s">
        <v>51</v>
      </c>
      <c r="D83" s="9"/>
      <c r="E83" s="12"/>
      <c r="F83" s="13">
        <f>TRUNC(SUMIF(N80:N82, N79, F80:F82),0)</f>
        <v>0</v>
      </c>
      <c r="G83" s="12"/>
      <c r="H83" s="13">
        <f>TRUNC(SUMIF(N80:N82, N79, H80:H82),0)</f>
        <v>8800</v>
      </c>
      <c r="I83" s="12"/>
      <c r="J83" s="13">
        <f>TRUNC(SUMIF(N80:N82, N79, J80:J82),0)</f>
        <v>88</v>
      </c>
      <c r="K83" s="12"/>
      <c r="L83" s="13">
        <f>F83+H83+J83</f>
        <v>8888</v>
      </c>
      <c r="M83" s="8" t="s">
        <v>51</v>
      </c>
      <c r="N83" s="5" t="s">
        <v>70</v>
      </c>
      <c r="O83" s="5" t="s">
        <v>70</v>
      </c>
      <c r="P83" s="5" t="s">
        <v>51</v>
      </c>
      <c r="Q83" s="5" t="s">
        <v>51</v>
      </c>
      <c r="R83" s="5" t="s">
        <v>51</v>
      </c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5" t="s">
        <v>51</v>
      </c>
      <c r="AK83" s="5" t="s">
        <v>51</v>
      </c>
      <c r="AL83" s="5" t="s">
        <v>51</v>
      </c>
      <c r="AM83" s="5" t="s">
        <v>51</v>
      </c>
    </row>
    <row r="84" spans="1:39" ht="30" customHeight="1" x14ac:dyDescent="0.3">
      <c r="A84" s="9"/>
      <c r="B84" s="9"/>
      <c r="C84" s="9"/>
      <c r="D84" s="9"/>
      <c r="E84" s="12"/>
      <c r="F84" s="13"/>
      <c r="G84" s="12"/>
      <c r="H84" s="13"/>
      <c r="I84" s="12"/>
      <c r="J84" s="13"/>
      <c r="K84" s="12"/>
      <c r="L84" s="13"/>
      <c r="M84" s="9"/>
    </row>
    <row r="85" spans="1:39" ht="30" customHeight="1" x14ac:dyDescent="0.3">
      <c r="A85" s="33" t="s">
        <v>318</v>
      </c>
      <c r="B85" s="33"/>
      <c r="C85" s="33"/>
      <c r="D85" s="33"/>
      <c r="E85" s="34"/>
      <c r="F85" s="35"/>
      <c r="G85" s="34"/>
      <c r="H85" s="35"/>
      <c r="I85" s="34"/>
      <c r="J85" s="35"/>
      <c r="K85" s="34"/>
      <c r="L85" s="35"/>
      <c r="M85" s="33"/>
      <c r="N85" s="2" t="s">
        <v>118</v>
      </c>
    </row>
    <row r="86" spans="1:39" ht="30" customHeight="1" x14ac:dyDescent="0.3">
      <c r="A86" s="8" t="s">
        <v>322</v>
      </c>
      <c r="B86" s="8" t="s">
        <v>208</v>
      </c>
      <c r="C86" s="8" t="s">
        <v>209</v>
      </c>
      <c r="D86" s="9">
        <v>1.4999999999999999E-2</v>
      </c>
      <c r="E86" s="12">
        <f>단가대비표!O41</f>
        <v>0</v>
      </c>
      <c r="F86" s="13">
        <f>TRUNC(E86*D86,1)</f>
        <v>0</v>
      </c>
      <c r="G86" s="12">
        <f>단가대비표!P41</f>
        <v>148851</v>
      </c>
      <c r="H86" s="13">
        <f>TRUNC(G86*D86,1)</f>
        <v>2232.6999999999998</v>
      </c>
      <c r="I86" s="12">
        <f>단가대비표!V41</f>
        <v>0</v>
      </c>
      <c r="J86" s="13">
        <f>TRUNC(I86*D86,1)</f>
        <v>0</v>
      </c>
      <c r="K86" s="12">
        <f>TRUNC(E86+G86+I86,1)</f>
        <v>148851</v>
      </c>
      <c r="L86" s="13">
        <f>TRUNC(F86+H86+J86,1)</f>
        <v>2232.6999999999998</v>
      </c>
      <c r="M86" s="8" t="s">
        <v>51</v>
      </c>
      <c r="N86" s="5" t="s">
        <v>118</v>
      </c>
      <c r="O86" s="5" t="s">
        <v>323</v>
      </c>
      <c r="P86" s="5" t="s">
        <v>62</v>
      </c>
      <c r="Q86" s="5" t="s">
        <v>62</v>
      </c>
      <c r="R86" s="5" t="s">
        <v>61</v>
      </c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5" t="s">
        <v>51</v>
      </c>
      <c r="AK86" s="5" t="s">
        <v>324</v>
      </c>
      <c r="AL86" s="5" t="s">
        <v>51</v>
      </c>
      <c r="AM86" s="5" t="s">
        <v>51</v>
      </c>
    </row>
    <row r="87" spans="1:39" ht="30" customHeight="1" x14ac:dyDescent="0.3">
      <c r="A87" s="8" t="s">
        <v>207</v>
      </c>
      <c r="B87" s="8" t="s">
        <v>208</v>
      </c>
      <c r="C87" s="8" t="s">
        <v>209</v>
      </c>
      <c r="D87" s="9">
        <v>0.03</v>
      </c>
      <c r="E87" s="12">
        <f>단가대비표!O36</f>
        <v>0</v>
      </c>
      <c r="F87" s="13">
        <f>TRUNC(E87*D87,1)</f>
        <v>0</v>
      </c>
      <c r="G87" s="12">
        <f>단가대비표!P36</f>
        <v>94338</v>
      </c>
      <c r="H87" s="13">
        <f>TRUNC(G87*D87,1)</f>
        <v>2830.1</v>
      </c>
      <c r="I87" s="12">
        <f>단가대비표!V36</f>
        <v>0</v>
      </c>
      <c r="J87" s="13">
        <f>TRUNC(I87*D87,1)</f>
        <v>0</v>
      </c>
      <c r="K87" s="12">
        <f>TRUNC(E87+G87+I87,1)</f>
        <v>94338</v>
      </c>
      <c r="L87" s="13">
        <f>TRUNC(F87+H87+J87,1)</f>
        <v>2830.1</v>
      </c>
      <c r="M87" s="8" t="s">
        <v>51</v>
      </c>
      <c r="N87" s="5" t="s">
        <v>118</v>
      </c>
      <c r="O87" s="5" t="s">
        <v>210</v>
      </c>
      <c r="P87" s="5" t="s">
        <v>62</v>
      </c>
      <c r="Q87" s="5" t="s">
        <v>62</v>
      </c>
      <c r="R87" s="5" t="s">
        <v>61</v>
      </c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5" t="s">
        <v>51</v>
      </c>
      <c r="AK87" s="5" t="s">
        <v>325</v>
      </c>
      <c r="AL87" s="5" t="s">
        <v>51</v>
      </c>
      <c r="AM87" s="5" t="s">
        <v>51</v>
      </c>
    </row>
    <row r="88" spans="1:39" ht="30" customHeight="1" x14ac:dyDescent="0.3">
      <c r="A88" s="8" t="s">
        <v>204</v>
      </c>
      <c r="B88" s="8" t="s">
        <v>51</v>
      </c>
      <c r="C88" s="8" t="s">
        <v>51</v>
      </c>
      <c r="D88" s="9"/>
      <c r="E88" s="12"/>
      <c r="F88" s="13">
        <f>TRUNC(SUMIF(N86:N87, N85, F86:F87),0)</f>
        <v>0</v>
      </c>
      <c r="G88" s="12"/>
      <c r="H88" s="13">
        <f>TRUNC(SUMIF(N86:N87, N85, H86:H87),0)</f>
        <v>5062</v>
      </c>
      <c r="I88" s="12"/>
      <c r="J88" s="13">
        <f>TRUNC(SUMIF(N86:N87, N85, J86:J87),0)</f>
        <v>0</v>
      </c>
      <c r="K88" s="12"/>
      <c r="L88" s="13">
        <f>F88+H88+J88</f>
        <v>5062</v>
      </c>
      <c r="M88" s="8" t="s">
        <v>51</v>
      </c>
      <c r="N88" s="5" t="s">
        <v>70</v>
      </c>
      <c r="O88" s="5" t="s">
        <v>70</v>
      </c>
      <c r="P88" s="5" t="s">
        <v>51</v>
      </c>
      <c r="Q88" s="5" t="s">
        <v>51</v>
      </c>
      <c r="R88" s="5" t="s">
        <v>51</v>
      </c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5" t="s">
        <v>51</v>
      </c>
      <c r="AK88" s="5" t="s">
        <v>51</v>
      </c>
      <c r="AL88" s="5" t="s">
        <v>51</v>
      </c>
      <c r="AM88" s="5" t="s">
        <v>51</v>
      </c>
    </row>
    <row r="89" spans="1:39" ht="30" customHeight="1" x14ac:dyDescent="0.3">
      <c r="A89" s="9"/>
      <c r="B89" s="9"/>
      <c r="C89" s="9"/>
      <c r="D89" s="9"/>
      <c r="E89" s="12"/>
      <c r="F89" s="13"/>
      <c r="G89" s="12"/>
      <c r="H89" s="13"/>
      <c r="I89" s="12"/>
      <c r="J89" s="13"/>
      <c r="K89" s="12"/>
      <c r="L89" s="13"/>
      <c r="M89" s="9"/>
    </row>
    <row r="90" spans="1:39" ht="30" customHeight="1" x14ac:dyDescent="0.3">
      <c r="A90" s="33" t="s">
        <v>326</v>
      </c>
      <c r="B90" s="33"/>
      <c r="C90" s="33"/>
      <c r="D90" s="33"/>
      <c r="E90" s="34"/>
      <c r="F90" s="35"/>
      <c r="G90" s="34"/>
      <c r="H90" s="35"/>
      <c r="I90" s="34"/>
      <c r="J90" s="35"/>
      <c r="K90" s="34"/>
      <c r="L90" s="35"/>
      <c r="M90" s="33"/>
      <c r="N90" s="2" t="s">
        <v>135</v>
      </c>
    </row>
    <row r="91" spans="1:39" ht="30" customHeight="1" x14ac:dyDescent="0.3">
      <c r="A91" s="8" t="s">
        <v>328</v>
      </c>
      <c r="B91" s="8" t="s">
        <v>329</v>
      </c>
      <c r="C91" s="8" t="s">
        <v>66</v>
      </c>
      <c r="D91" s="9">
        <v>1.89</v>
      </c>
      <c r="E91" s="12">
        <f>단가대비표!O18</f>
        <v>114000</v>
      </c>
      <c r="F91" s="13">
        <f>TRUNC(E91*D91,1)</f>
        <v>215460</v>
      </c>
      <c r="G91" s="12">
        <f>단가대비표!P18</f>
        <v>0</v>
      </c>
      <c r="H91" s="13">
        <f>TRUNC(G91*D91,1)</f>
        <v>0</v>
      </c>
      <c r="I91" s="12">
        <f>단가대비표!V18</f>
        <v>0</v>
      </c>
      <c r="J91" s="13">
        <f>TRUNC(I91*D91,1)</f>
        <v>0</v>
      </c>
      <c r="K91" s="12">
        <f>TRUNC(E91+G91+I91,1)</f>
        <v>114000</v>
      </c>
      <c r="L91" s="13">
        <f>TRUNC(F91+H91+J91,1)</f>
        <v>215460</v>
      </c>
      <c r="M91" s="8" t="s">
        <v>330</v>
      </c>
      <c r="N91" s="5" t="s">
        <v>135</v>
      </c>
      <c r="O91" s="5" t="s">
        <v>331</v>
      </c>
      <c r="P91" s="5" t="s">
        <v>62</v>
      </c>
      <c r="Q91" s="5" t="s">
        <v>62</v>
      </c>
      <c r="R91" s="5" t="s">
        <v>61</v>
      </c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5" t="s">
        <v>51</v>
      </c>
      <c r="AK91" s="5" t="s">
        <v>332</v>
      </c>
      <c r="AL91" s="5" t="s">
        <v>51</v>
      </c>
      <c r="AM91" s="5" t="s">
        <v>51</v>
      </c>
    </row>
    <row r="92" spans="1:39" ht="30" customHeight="1" x14ac:dyDescent="0.3">
      <c r="A92" s="8" t="s">
        <v>333</v>
      </c>
      <c r="B92" s="8" t="s">
        <v>329</v>
      </c>
      <c r="C92" s="8" t="s">
        <v>334</v>
      </c>
      <c r="D92" s="9">
        <v>1</v>
      </c>
      <c r="E92" s="12">
        <f>단가대비표!O19</f>
        <v>260000</v>
      </c>
      <c r="F92" s="13">
        <f>TRUNC(E92*D92,1)</f>
        <v>260000</v>
      </c>
      <c r="G92" s="12">
        <f>단가대비표!P19</f>
        <v>0</v>
      </c>
      <c r="H92" s="13">
        <f>TRUNC(G92*D92,1)</f>
        <v>0</v>
      </c>
      <c r="I92" s="12">
        <f>단가대비표!V19</f>
        <v>0</v>
      </c>
      <c r="J92" s="13">
        <f>TRUNC(I92*D92,1)</f>
        <v>0</v>
      </c>
      <c r="K92" s="12">
        <f>TRUNC(E92+G92+I92,1)</f>
        <v>260000</v>
      </c>
      <c r="L92" s="13">
        <f>TRUNC(F92+H92+J92,1)</f>
        <v>260000</v>
      </c>
      <c r="M92" s="8" t="s">
        <v>330</v>
      </c>
      <c r="N92" s="5" t="s">
        <v>135</v>
      </c>
      <c r="O92" s="5" t="s">
        <v>335</v>
      </c>
      <c r="P92" s="5" t="s">
        <v>62</v>
      </c>
      <c r="Q92" s="5" t="s">
        <v>62</v>
      </c>
      <c r="R92" s="5" t="s">
        <v>61</v>
      </c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5" t="s">
        <v>51</v>
      </c>
      <c r="AK92" s="5" t="s">
        <v>336</v>
      </c>
      <c r="AL92" s="5" t="s">
        <v>51</v>
      </c>
      <c r="AM92" s="5" t="s">
        <v>51</v>
      </c>
    </row>
    <row r="93" spans="1:39" ht="30" customHeight="1" x14ac:dyDescent="0.3">
      <c r="A93" s="8" t="s">
        <v>204</v>
      </c>
      <c r="B93" s="8" t="s">
        <v>51</v>
      </c>
      <c r="C93" s="8" t="s">
        <v>51</v>
      </c>
      <c r="D93" s="9"/>
      <c r="E93" s="12"/>
      <c r="F93" s="13">
        <f>TRUNC(SUMIF(N91:N92, N90, F91:F92),0)</f>
        <v>475460</v>
      </c>
      <c r="G93" s="12"/>
      <c r="H93" s="13">
        <f>TRUNC(SUMIF(N91:N92, N90, H91:H92),0)</f>
        <v>0</v>
      </c>
      <c r="I93" s="12"/>
      <c r="J93" s="13">
        <f>TRUNC(SUMIF(N91:N92, N90, J91:J92),0)</f>
        <v>0</v>
      </c>
      <c r="K93" s="12"/>
      <c r="L93" s="13">
        <f>F93+H93+J93</f>
        <v>475460</v>
      </c>
      <c r="M93" s="8" t="s">
        <v>51</v>
      </c>
      <c r="N93" s="5" t="s">
        <v>70</v>
      </c>
      <c r="O93" s="5" t="s">
        <v>70</v>
      </c>
      <c r="P93" s="5" t="s">
        <v>51</v>
      </c>
      <c r="Q93" s="5" t="s">
        <v>51</v>
      </c>
      <c r="R93" s="5" t="s">
        <v>51</v>
      </c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5" t="s">
        <v>51</v>
      </c>
      <c r="AK93" s="5" t="s">
        <v>51</v>
      </c>
      <c r="AL93" s="5" t="s">
        <v>51</v>
      </c>
      <c r="AM93" s="5" t="s">
        <v>51</v>
      </c>
    </row>
    <row r="94" spans="1:39" ht="30" customHeight="1" x14ac:dyDescent="0.3">
      <c r="A94" s="9"/>
      <c r="B94" s="9"/>
      <c r="C94" s="9"/>
      <c r="D94" s="9"/>
      <c r="E94" s="12"/>
      <c r="F94" s="13"/>
      <c r="G94" s="12"/>
      <c r="H94" s="13"/>
      <c r="I94" s="12"/>
      <c r="J94" s="13"/>
      <c r="K94" s="12"/>
      <c r="L94" s="13"/>
      <c r="M94" s="9"/>
    </row>
    <row r="95" spans="1:39" ht="30" customHeight="1" x14ac:dyDescent="0.3">
      <c r="A95" s="33" t="s">
        <v>337</v>
      </c>
      <c r="B95" s="33"/>
      <c r="C95" s="33"/>
      <c r="D95" s="33"/>
      <c r="E95" s="34"/>
      <c r="F95" s="35"/>
      <c r="G95" s="34"/>
      <c r="H95" s="35"/>
      <c r="I95" s="34"/>
      <c r="J95" s="35"/>
      <c r="K95" s="34"/>
      <c r="L95" s="35"/>
      <c r="M95" s="33"/>
      <c r="N95" s="2" t="s">
        <v>139</v>
      </c>
    </row>
    <row r="96" spans="1:39" ht="30" customHeight="1" x14ac:dyDescent="0.3">
      <c r="A96" s="8" t="s">
        <v>340</v>
      </c>
      <c r="B96" s="8" t="s">
        <v>208</v>
      </c>
      <c r="C96" s="8" t="s">
        <v>209</v>
      </c>
      <c r="D96" s="9">
        <v>1.9E-2</v>
      </c>
      <c r="E96" s="12">
        <f>단가대비표!O42</f>
        <v>0</v>
      </c>
      <c r="F96" s="13">
        <f>TRUNC(E96*D96,1)</f>
        <v>0</v>
      </c>
      <c r="G96" s="12">
        <f>단가대비표!P42</f>
        <v>139607</v>
      </c>
      <c r="H96" s="13">
        <f>TRUNC(G96*D96,1)</f>
        <v>2652.5</v>
      </c>
      <c r="I96" s="12">
        <f>단가대비표!V42</f>
        <v>0</v>
      </c>
      <c r="J96" s="13">
        <f>TRUNC(I96*D96,1)</f>
        <v>0</v>
      </c>
      <c r="K96" s="12">
        <f>TRUNC(E96+G96+I96,1)</f>
        <v>139607</v>
      </c>
      <c r="L96" s="13">
        <f>TRUNC(F96+H96+J96,1)</f>
        <v>2652.5</v>
      </c>
      <c r="M96" s="8" t="s">
        <v>51</v>
      </c>
      <c r="N96" s="5" t="s">
        <v>139</v>
      </c>
      <c r="O96" s="5" t="s">
        <v>341</v>
      </c>
      <c r="P96" s="5" t="s">
        <v>62</v>
      </c>
      <c r="Q96" s="5" t="s">
        <v>62</v>
      </c>
      <c r="R96" s="5" t="s">
        <v>61</v>
      </c>
      <c r="S96" s="1"/>
      <c r="T96" s="1"/>
      <c r="U96" s="1"/>
      <c r="V96" s="1">
        <v>1</v>
      </c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5" t="s">
        <v>51</v>
      </c>
      <c r="AK96" s="5" t="s">
        <v>342</v>
      </c>
      <c r="AL96" s="5" t="s">
        <v>51</v>
      </c>
      <c r="AM96" s="5" t="s">
        <v>51</v>
      </c>
    </row>
    <row r="97" spans="1:39" ht="30" customHeight="1" x14ac:dyDescent="0.3">
      <c r="A97" s="8" t="s">
        <v>306</v>
      </c>
      <c r="B97" s="8" t="s">
        <v>343</v>
      </c>
      <c r="C97" s="8" t="s">
        <v>308</v>
      </c>
      <c r="D97" s="9">
        <v>1</v>
      </c>
      <c r="E97" s="12">
        <v>0</v>
      </c>
      <c r="F97" s="13">
        <f>TRUNC(E97*D97,1)</f>
        <v>0</v>
      </c>
      <c r="G97" s="12">
        <v>0</v>
      </c>
      <c r="H97" s="13">
        <f>TRUNC(G97*D97,1)</f>
        <v>0</v>
      </c>
      <c r="I97" s="12">
        <f>TRUNC(SUMIF(V96:V97, RIGHTB(O97, 1), H96:H97)*U97, 2)</f>
        <v>53.05</v>
      </c>
      <c r="J97" s="13">
        <f>TRUNC(I97*D97,1)</f>
        <v>53</v>
      </c>
      <c r="K97" s="12">
        <f>TRUNC(E97+G97+I97,1)</f>
        <v>53</v>
      </c>
      <c r="L97" s="13">
        <f>TRUNC(F97+H97+J97,1)</f>
        <v>53</v>
      </c>
      <c r="M97" s="8" t="s">
        <v>51</v>
      </c>
      <c r="N97" s="5" t="s">
        <v>139</v>
      </c>
      <c r="O97" s="5" t="s">
        <v>309</v>
      </c>
      <c r="P97" s="5" t="s">
        <v>62</v>
      </c>
      <c r="Q97" s="5" t="s">
        <v>62</v>
      </c>
      <c r="R97" s="5" t="s">
        <v>62</v>
      </c>
      <c r="S97" s="1">
        <v>1</v>
      </c>
      <c r="T97" s="1">
        <v>2</v>
      </c>
      <c r="U97" s="1">
        <v>0.02</v>
      </c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5" t="s">
        <v>51</v>
      </c>
      <c r="AK97" s="5" t="s">
        <v>344</v>
      </c>
      <c r="AL97" s="5" t="s">
        <v>51</v>
      </c>
      <c r="AM97" s="5" t="s">
        <v>51</v>
      </c>
    </row>
    <row r="98" spans="1:39" ht="30" customHeight="1" x14ac:dyDescent="0.3">
      <c r="A98" s="8" t="s">
        <v>204</v>
      </c>
      <c r="B98" s="8" t="s">
        <v>51</v>
      </c>
      <c r="C98" s="8" t="s">
        <v>51</v>
      </c>
      <c r="D98" s="9"/>
      <c r="E98" s="12"/>
      <c r="F98" s="13">
        <f>TRUNC(SUMIF(N96:N97, N95, F96:F97),0)</f>
        <v>0</v>
      </c>
      <c r="G98" s="12"/>
      <c r="H98" s="13">
        <f>TRUNC(SUMIF(N96:N97, N95, H96:H97),0)</f>
        <v>2652</v>
      </c>
      <c r="I98" s="12"/>
      <c r="J98" s="13">
        <f>TRUNC(SUMIF(N96:N97, N95, J96:J97),0)</f>
        <v>53</v>
      </c>
      <c r="K98" s="12"/>
      <c r="L98" s="13">
        <f>F98+H98+J98</f>
        <v>2705</v>
      </c>
      <c r="M98" s="8" t="s">
        <v>51</v>
      </c>
      <c r="N98" s="5" t="s">
        <v>70</v>
      </c>
      <c r="O98" s="5" t="s">
        <v>70</v>
      </c>
      <c r="P98" s="5" t="s">
        <v>51</v>
      </c>
      <c r="Q98" s="5" t="s">
        <v>51</v>
      </c>
      <c r="R98" s="5" t="s">
        <v>51</v>
      </c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5" t="s">
        <v>51</v>
      </c>
      <c r="AK98" s="5" t="s">
        <v>51</v>
      </c>
      <c r="AL98" s="5" t="s">
        <v>51</v>
      </c>
      <c r="AM98" s="5" t="s">
        <v>51</v>
      </c>
    </row>
    <row r="99" spans="1:39" ht="30" customHeight="1" x14ac:dyDescent="0.3">
      <c r="A99" s="9"/>
      <c r="B99" s="9"/>
      <c r="C99" s="9"/>
      <c r="D99" s="9"/>
      <c r="E99" s="12"/>
      <c r="F99" s="13"/>
      <c r="G99" s="12"/>
      <c r="H99" s="13"/>
      <c r="I99" s="12"/>
      <c r="J99" s="13"/>
      <c r="K99" s="12"/>
      <c r="L99" s="13"/>
      <c r="M99" s="9"/>
    </row>
    <row r="100" spans="1:39" ht="30" customHeight="1" x14ac:dyDescent="0.3">
      <c r="A100" s="33" t="s">
        <v>345</v>
      </c>
      <c r="B100" s="33"/>
      <c r="C100" s="33"/>
      <c r="D100" s="33"/>
      <c r="E100" s="34"/>
      <c r="F100" s="35"/>
      <c r="G100" s="34"/>
      <c r="H100" s="35"/>
      <c r="I100" s="34"/>
      <c r="J100" s="35"/>
      <c r="K100" s="34"/>
      <c r="L100" s="35"/>
      <c r="M100" s="33"/>
      <c r="N100" s="2" t="s">
        <v>145</v>
      </c>
    </row>
    <row r="101" spans="1:39" ht="30" customHeight="1" x14ac:dyDescent="0.3">
      <c r="A101" s="8" t="s">
        <v>348</v>
      </c>
      <c r="B101" s="8" t="s">
        <v>144</v>
      </c>
      <c r="C101" s="8" t="s">
        <v>66</v>
      </c>
      <c r="D101" s="9">
        <v>1</v>
      </c>
      <c r="E101" s="12">
        <f>일위대가목록!E31</f>
        <v>848</v>
      </c>
      <c r="F101" s="13">
        <f>TRUNC(E101*D101,1)</f>
        <v>848</v>
      </c>
      <c r="G101" s="12">
        <f>일위대가목록!F31</f>
        <v>0</v>
      </c>
      <c r="H101" s="13">
        <f>TRUNC(G101*D101,1)</f>
        <v>0</v>
      </c>
      <c r="I101" s="12">
        <f>일위대가목록!G31</f>
        <v>0</v>
      </c>
      <c r="J101" s="13">
        <f>TRUNC(I101*D101,1)</f>
        <v>0</v>
      </c>
      <c r="K101" s="12">
        <f>TRUNC(E101+G101+I101,1)</f>
        <v>848</v>
      </c>
      <c r="L101" s="13">
        <f>TRUNC(F101+H101+J101,1)</f>
        <v>848</v>
      </c>
      <c r="M101" s="8" t="s">
        <v>51</v>
      </c>
      <c r="N101" s="5" t="s">
        <v>145</v>
      </c>
      <c r="O101" s="5" t="s">
        <v>349</v>
      </c>
      <c r="P101" s="5" t="s">
        <v>61</v>
      </c>
      <c r="Q101" s="5" t="s">
        <v>62</v>
      </c>
      <c r="R101" s="5" t="s">
        <v>62</v>
      </c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5" t="s">
        <v>51</v>
      </c>
      <c r="AK101" s="5" t="s">
        <v>350</v>
      </c>
      <c r="AL101" s="5" t="s">
        <v>51</v>
      </c>
      <c r="AM101" s="5" t="s">
        <v>51</v>
      </c>
    </row>
    <row r="102" spans="1:39" ht="30" customHeight="1" x14ac:dyDescent="0.3">
      <c r="A102" s="8" t="s">
        <v>351</v>
      </c>
      <c r="B102" s="8" t="s">
        <v>352</v>
      </c>
      <c r="C102" s="8" t="s">
        <v>66</v>
      </c>
      <c r="D102" s="9">
        <v>1</v>
      </c>
      <c r="E102" s="12">
        <f>일위대가목록!E32</f>
        <v>0</v>
      </c>
      <c r="F102" s="13">
        <f>TRUNC(E102*D102,1)</f>
        <v>0</v>
      </c>
      <c r="G102" s="12">
        <f>일위대가목록!F32</f>
        <v>5337</v>
      </c>
      <c r="H102" s="13">
        <f>TRUNC(G102*D102,1)</f>
        <v>5337</v>
      </c>
      <c r="I102" s="12">
        <f>일위대가목록!G32</f>
        <v>0</v>
      </c>
      <c r="J102" s="13">
        <f>TRUNC(I102*D102,1)</f>
        <v>0</v>
      </c>
      <c r="K102" s="12">
        <f>TRUNC(E102+G102+I102,1)</f>
        <v>5337</v>
      </c>
      <c r="L102" s="13">
        <f>TRUNC(F102+H102+J102,1)</f>
        <v>5337</v>
      </c>
      <c r="M102" s="8" t="s">
        <v>51</v>
      </c>
      <c r="N102" s="5" t="s">
        <v>145</v>
      </c>
      <c r="O102" s="5" t="s">
        <v>353</v>
      </c>
      <c r="P102" s="5" t="s">
        <v>61</v>
      </c>
      <c r="Q102" s="5" t="s">
        <v>62</v>
      </c>
      <c r="R102" s="5" t="s">
        <v>62</v>
      </c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5" t="s">
        <v>51</v>
      </c>
      <c r="AK102" s="5" t="s">
        <v>354</v>
      </c>
      <c r="AL102" s="5" t="s">
        <v>51</v>
      </c>
      <c r="AM102" s="5" t="s">
        <v>51</v>
      </c>
    </row>
    <row r="103" spans="1:39" ht="30" customHeight="1" x14ac:dyDescent="0.3">
      <c r="A103" s="8" t="s">
        <v>204</v>
      </c>
      <c r="B103" s="8" t="s">
        <v>51</v>
      </c>
      <c r="C103" s="8" t="s">
        <v>51</v>
      </c>
      <c r="D103" s="9"/>
      <c r="E103" s="12"/>
      <c r="F103" s="13">
        <f>TRUNC(SUMIF(N101:N102, N100, F101:F102),0)</f>
        <v>848</v>
      </c>
      <c r="G103" s="12"/>
      <c r="H103" s="13">
        <f>TRUNC(SUMIF(N101:N102, N100, H101:H102),0)</f>
        <v>5337</v>
      </c>
      <c r="I103" s="12"/>
      <c r="J103" s="13">
        <f>TRUNC(SUMIF(N101:N102, N100, J101:J102),0)</f>
        <v>0</v>
      </c>
      <c r="K103" s="12"/>
      <c r="L103" s="13">
        <f>F103+H103+J103</f>
        <v>6185</v>
      </c>
      <c r="M103" s="8" t="s">
        <v>51</v>
      </c>
      <c r="N103" s="5" t="s">
        <v>70</v>
      </c>
      <c r="O103" s="5" t="s">
        <v>70</v>
      </c>
      <c r="P103" s="5" t="s">
        <v>51</v>
      </c>
      <c r="Q103" s="5" t="s">
        <v>51</v>
      </c>
      <c r="R103" s="5" t="s">
        <v>51</v>
      </c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5" t="s">
        <v>51</v>
      </c>
      <c r="AK103" s="5" t="s">
        <v>51</v>
      </c>
      <c r="AL103" s="5" t="s">
        <v>51</v>
      </c>
      <c r="AM103" s="5" t="s">
        <v>51</v>
      </c>
    </row>
    <row r="104" spans="1:39" ht="30" customHeight="1" x14ac:dyDescent="0.3">
      <c r="A104" s="9"/>
      <c r="B104" s="9"/>
      <c r="C104" s="9"/>
      <c r="D104" s="9"/>
      <c r="E104" s="12"/>
      <c r="F104" s="13"/>
      <c r="G104" s="12"/>
      <c r="H104" s="13"/>
      <c r="I104" s="12"/>
      <c r="J104" s="13"/>
      <c r="K104" s="12"/>
      <c r="L104" s="13"/>
      <c r="M104" s="9"/>
    </row>
    <row r="105" spans="1:39" ht="30" customHeight="1" x14ac:dyDescent="0.3">
      <c r="A105" s="33" t="s">
        <v>355</v>
      </c>
      <c r="B105" s="33"/>
      <c r="C105" s="33"/>
      <c r="D105" s="33"/>
      <c r="E105" s="34"/>
      <c r="F105" s="35"/>
      <c r="G105" s="34"/>
      <c r="H105" s="35"/>
      <c r="I105" s="34"/>
      <c r="J105" s="35"/>
      <c r="K105" s="34"/>
      <c r="L105" s="35"/>
      <c r="M105" s="33"/>
      <c r="N105" s="2" t="s">
        <v>202</v>
      </c>
    </row>
    <row r="106" spans="1:39" ht="30" customHeight="1" x14ac:dyDescent="0.3">
      <c r="A106" s="8" t="s">
        <v>357</v>
      </c>
      <c r="B106" s="8" t="s">
        <v>208</v>
      </c>
      <c r="C106" s="8" t="s">
        <v>209</v>
      </c>
      <c r="D106" s="9">
        <v>0.25</v>
      </c>
      <c r="E106" s="12">
        <f>단가대비표!O38</f>
        <v>0</v>
      </c>
      <c r="F106" s="13">
        <f>TRUNC(E106*D106,1)</f>
        <v>0</v>
      </c>
      <c r="G106" s="12">
        <f>단가대비표!P38</f>
        <v>167860</v>
      </c>
      <c r="H106" s="13">
        <f>TRUNC(G106*D106,1)</f>
        <v>41965</v>
      </c>
      <c r="I106" s="12">
        <f>단가대비표!V38</f>
        <v>0</v>
      </c>
      <c r="J106" s="13">
        <f>TRUNC(I106*D106,1)</f>
        <v>0</v>
      </c>
      <c r="K106" s="12">
        <f>TRUNC(E106+G106+I106,1)</f>
        <v>167860</v>
      </c>
      <c r="L106" s="13">
        <f>TRUNC(F106+H106+J106,1)</f>
        <v>41965</v>
      </c>
      <c r="M106" s="8" t="s">
        <v>51</v>
      </c>
      <c r="N106" s="5" t="s">
        <v>202</v>
      </c>
      <c r="O106" s="5" t="s">
        <v>358</v>
      </c>
      <c r="P106" s="5" t="s">
        <v>62</v>
      </c>
      <c r="Q106" s="5" t="s">
        <v>62</v>
      </c>
      <c r="R106" s="5" t="s">
        <v>61</v>
      </c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5" t="s">
        <v>51</v>
      </c>
      <c r="AK106" s="5" t="s">
        <v>359</v>
      </c>
      <c r="AL106" s="5" t="s">
        <v>51</v>
      </c>
      <c r="AM106" s="5" t="s">
        <v>51</v>
      </c>
    </row>
    <row r="107" spans="1:39" ht="30" customHeight="1" x14ac:dyDescent="0.3">
      <c r="A107" s="8" t="s">
        <v>207</v>
      </c>
      <c r="B107" s="8" t="s">
        <v>208</v>
      </c>
      <c r="C107" s="8" t="s">
        <v>209</v>
      </c>
      <c r="D107" s="9">
        <v>0.14000000000000001</v>
      </c>
      <c r="E107" s="12">
        <f>단가대비표!O36</f>
        <v>0</v>
      </c>
      <c r="F107" s="13">
        <f>TRUNC(E107*D107,1)</f>
        <v>0</v>
      </c>
      <c r="G107" s="12">
        <f>단가대비표!P36</f>
        <v>94338</v>
      </c>
      <c r="H107" s="13">
        <f>TRUNC(G107*D107,1)</f>
        <v>13207.3</v>
      </c>
      <c r="I107" s="12">
        <f>단가대비표!V36</f>
        <v>0</v>
      </c>
      <c r="J107" s="13">
        <f>TRUNC(I107*D107,1)</f>
        <v>0</v>
      </c>
      <c r="K107" s="12">
        <f>TRUNC(E107+G107+I107,1)</f>
        <v>94338</v>
      </c>
      <c r="L107" s="13">
        <f>TRUNC(F107+H107+J107,1)</f>
        <v>13207.3</v>
      </c>
      <c r="M107" s="8" t="s">
        <v>51</v>
      </c>
      <c r="N107" s="5" t="s">
        <v>202</v>
      </c>
      <c r="O107" s="5" t="s">
        <v>210</v>
      </c>
      <c r="P107" s="5" t="s">
        <v>62</v>
      </c>
      <c r="Q107" s="5" t="s">
        <v>62</v>
      </c>
      <c r="R107" s="5" t="s">
        <v>61</v>
      </c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5" t="s">
        <v>51</v>
      </c>
      <c r="AK107" s="5" t="s">
        <v>360</v>
      </c>
      <c r="AL107" s="5" t="s">
        <v>51</v>
      </c>
      <c r="AM107" s="5" t="s">
        <v>51</v>
      </c>
    </row>
    <row r="108" spans="1:39" ht="30" customHeight="1" x14ac:dyDescent="0.3">
      <c r="A108" s="8" t="s">
        <v>204</v>
      </c>
      <c r="B108" s="8" t="s">
        <v>51</v>
      </c>
      <c r="C108" s="8" t="s">
        <v>51</v>
      </c>
      <c r="D108" s="9"/>
      <c r="E108" s="12"/>
      <c r="F108" s="13">
        <f>TRUNC(SUMIF(N106:N107, N105, F106:F107),0)</f>
        <v>0</v>
      </c>
      <c r="G108" s="12"/>
      <c r="H108" s="13">
        <f>TRUNC(SUMIF(N106:N107, N105, H106:H107),0)</f>
        <v>55172</v>
      </c>
      <c r="I108" s="12"/>
      <c r="J108" s="13">
        <f>TRUNC(SUMIF(N106:N107, N105, J106:J107),0)</f>
        <v>0</v>
      </c>
      <c r="K108" s="12"/>
      <c r="L108" s="13">
        <f>F108+H108+J108</f>
        <v>55172</v>
      </c>
      <c r="M108" s="8" t="s">
        <v>51</v>
      </c>
      <c r="N108" s="5" t="s">
        <v>70</v>
      </c>
      <c r="O108" s="5" t="s">
        <v>70</v>
      </c>
      <c r="P108" s="5" t="s">
        <v>51</v>
      </c>
      <c r="Q108" s="5" t="s">
        <v>51</v>
      </c>
      <c r="R108" s="5" t="s">
        <v>51</v>
      </c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5" t="s">
        <v>51</v>
      </c>
      <c r="AK108" s="5" t="s">
        <v>51</v>
      </c>
      <c r="AL108" s="5" t="s">
        <v>51</v>
      </c>
      <c r="AM108" s="5" t="s">
        <v>51</v>
      </c>
    </row>
    <row r="109" spans="1:39" ht="30" customHeight="1" x14ac:dyDescent="0.3">
      <c r="A109" s="9"/>
      <c r="B109" s="9"/>
      <c r="C109" s="9"/>
      <c r="D109" s="9"/>
      <c r="E109" s="12"/>
      <c r="F109" s="13"/>
      <c r="G109" s="12"/>
      <c r="H109" s="13"/>
      <c r="I109" s="12"/>
      <c r="J109" s="13"/>
      <c r="K109" s="12"/>
      <c r="L109" s="13"/>
      <c r="M109" s="9"/>
    </row>
    <row r="110" spans="1:39" ht="30" customHeight="1" x14ac:dyDescent="0.3">
      <c r="A110" s="33" t="s">
        <v>361</v>
      </c>
      <c r="B110" s="33"/>
      <c r="C110" s="33"/>
      <c r="D110" s="33"/>
      <c r="E110" s="34"/>
      <c r="F110" s="35"/>
      <c r="G110" s="34"/>
      <c r="H110" s="35"/>
      <c r="I110" s="34"/>
      <c r="J110" s="35"/>
      <c r="K110" s="34"/>
      <c r="L110" s="35"/>
      <c r="M110" s="33"/>
      <c r="N110" s="2" t="s">
        <v>222</v>
      </c>
    </row>
    <row r="111" spans="1:39" ht="30" customHeight="1" x14ac:dyDescent="0.3">
      <c r="A111" s="8" t="s">
        <v>322</v>
      </c>
      <c r="B111" s="8" t="s">
        <v>208</v>
      </c>
      <c r="C111" s="8" t="s">
        <v>209</v>
      </c>
      <c r="D111" s="9">
        <v>3.3000000000000002E-2</v>
      </c>
      <c r="E111" s="12">
        <f>단가대비표!O41</f>
        <v>0</v>
      </c>
      <c r="F111" s="13">
        <f>TRUNC(E111*D111,1)</f>
        <v>0</v>
      </c>
      <c r="G111" s="12">
        <f>단가대비표!P41</f>
        <v>148851</v>
      </c>
      <c r="H111" s="13">
        <f>TRUNC(G111*D111,1)</f>
        <v>4912</v>
      </c>
      <c r="I111" s="12">
        <f>단가대비표!V41</f>
        <v>0</v>
      </c>
      <c r="J111" s="13">
        <f>TRUNC(I111*D111,1)</f>
        <v>0</v>
      </c>
      <c r="K111" s="12">
        <f t="shared" ref="K111:L113" si="13">TRUNC(E111+G111+I111,1)</f>
        <v>148851</v>
      </c>
      <c r="L111" s="13">
        <f t="shared" si="13"/>
        <v>4912</v>
      </c>
      <c r="M111" s="8" t="s">
        <v>51</v>
      </c>
      <c r="N111" s="5" t="s">
        <v>222</v>
      </c>
      <c r="O111" s="5" t="s">
        <v>323</v>
      </c>
      <c r="P111" s="5" t="s">
        <v>62</v>
      </c>
      <c r="Q111" s="5" t="s">
        <v>62</v>
      </c>
      <c r="R111" s="5" t="s">
        <v>61</v>
      </c>
      <c r="S111" s="1"/>
      <c r="T111" s="1"/>
      <c r="U111" s="1"/>
      <c r="V111" s="1">
        <v>1</v>
      </c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5" t="s">
        <v>51</v>
      </c>
      <c r="AK111" s="5" t="s">
        <v>363</v>
      </c>
      <c r="AL111" s="5" t="s">
        <v>51</v>
      </c>
      <c r="AM111" s="5" t="s">
        <v>51</v>
      </c>
    </row>
    <row r="112" spans="1:39" ht="30" customHeight="1" x14ac:dyDescent="0.3">
      <c r="A112" s="8" t="s">
        <v>207</v>
      </c>
      <c r="B112" s="8" t="s">
        <v>208</v>
      </c>
      <c r="C112" s="8" t="s">
        <v>209</v>
      </c>
      <c r="D112" s="9">
        <v>3.0000000000000001E-3</v>
      </c>
      <c r="E112" s="12">
        <f>단가대비표!O36</f>
        <v>0</v>
      </c>
      <c r="F112" s="13">
        <f>TRUNC(E112*D112,1)</f>
        <v>0</v>
      </c>
      <c r="G112" s="12">
        <f>단가대비표!P36</f>
        <v>94338</v>
      </c>
      <c r="H112" s="13">
        <f>TRUNC(G112*D112,1)</f>
        <v>283</v>
      </c>
      <c r="I112" s="12">
        <f>단가대비표!V36</f>
        <v>0</v>
      </c>
      <c r="J112" s="13">
        <f>TRUNC(I112*D112,1)</f>
        <v>0</v>
      </c>
      <c r="K112" s="12">
        <f t="shared" si="13"/>
        <v>94338</v>
      </c>
      <c r="L112" s="13">
        <f t="shared" si="13"/>
        <v>283</v>
      </c>
      <c r="M112" s="8" t="s">
        <v>51</v>
      </c>
      <c r="N112" s="5" t="s">
        <v>222</v>
      </c>
      <c r="O112" s="5" t="s">
        <v>210</v>
      </c>
      <c r="P112" s="5" t="s">
        <v>62</v>
      </c>
      <c r="Q112" s="5" t="s">
        <v>62</v>
      </c>
      <c r="R112" s="5" t="s">
        <v>61</v>
      </c>
      <c r="S112" s="1"/>
      <c r="T112" s="1"/>
      <c r="U112" s="1"/>
      <c r="V112" s="1">
        <v>1</v>
      </c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5" t="s">
        <v>51</v>
      </c>
      <c r="AK112" s="5" t="s">
        <v>364</v>
      </c>
      <c r="AL112" s="5" t="s">
        <v>51</v>
      </c>
      <c r="AM112" s="5" t="s">
        <v>51</v>
      </c>
    </row>
    <row r="113" spans="1:39" ht="30" customHeight="1" x14ac:dyDescent="0.3">
      <c r="A113" s="8" t="s">
        <v>306</v>
      </c>
      <c r="B113" s="8" t="s">
        <v>343</v>
      </c>
      <c r="C113" s="8" t="s">
        <v>308</v>
      </c>
      <c r="D113" s="9">
        <v>1</v>
      </c>
      <c r="E113" s="12">
        <v>0</v>
      </c>
      <c r="F113" s="13">
        <f>TRUNC(E113*D113,1)</f>
        <v>0</v>
      </c>
      <c r="G113" s="12">
        <v>0</v>
      </c>
      <c r="H113" s="13">
        <f>TRUNC(G113*D113,1)</f>
        <v>0</v>
      </c>
      <c r="I113" s="12">
        <f>TRUNC(SUMIF(V111:V113, RIGHTB(O113, 1), H111:H113)*U113, 2)</f>
        <v>103.9</v>
      </c>
      <c r="J113" s="13">
        <f>TRUNC(I113*D113,1)</f>
        <v>103.9</v>
      </c>
      <c r="K113" s="12">
        <f t="shared" si="13"/>
        <v>103.9</v>
      </c>
      <c r="L113" s="13">
        <f t="shared" si="13"/>
        <v>103.9</v>
      </c>
      <c r="M113" s="8" t="s">
        <v>51</v>
      </c>
      <c r="N113" s="5" t="s">
        <v>222</v>
      </c>
      <c r="O113" s="5" t="s">
        <v>309</v>
      </c>
      <c r="P113" s="5" t="s">
        <v>62</v>
      </c>
      <c r="Q113" s="5" t="s">
        <v>62</v>
      </c>
      <c r="R113" s="5" t="s">
        <v>62</v>
      </c>
      <c r="S113" s="1">
        <v>1</v>
      </c>
      <c r="T113" s="1">
        <v>2</v>
      </c>
      <c r="U113" s="1">
        <v>0.02</v>
      </c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5" t="s">
        <v>51</v>
      </c>
      <c r="AK113" s="5" t="s">
        <v>365</v>
      </c>
      <c r="AL113" s="5" t="s">
        <v>51</v>
      </c>
      <c r="AM113" s="5" t="s">
        <v>51</v>
      </c>
    </row>
    <row r="114" spans="1:39" ht="30" customHeight="1" x14ac:dyDescent="0.3">
      <c r="A114" s="8" t="s">
        <v>204</v>
      </c>
      <c r="B114" s="8" t="s">
        <v>51</v>
      </c>
      <c r="C114" s="8" t="s">
        <v>51</v>
      </c>
      <c r="D114" s="9"/>
      <c r="E114" s="12"/>
      <c r="F114" s="13">
        <f>TRUNC(SUMIF(N111:N113, N110, F111:F113),0)</f>
        <v>0</v>
      </c>
      <c r="G114" s="12"/>
      <c r="H114" s="13">
        <f>TRUNC(SUMIF(N111:N113, N110, H111:H113),0)</f>
        <v>5195</v>
      </c>
      <c r="I114" s="12"/>
      <c r="J114" s="13">
        <f>TRUNC(SUMIF(N111:N113, N110, J111:J113),0)</f>
        <v>103</v>
      </c>
      <c r="K114" s="12"/>
      <c r="L114" s="13">
        <f>F114+H114+J114</f>
        <v>5298</v>
      </c>
      <c r="M114" s="8" t="s">
        <v>51</v>
      </c>
      <c r="N114" s="5" t="s">
        <v>70</v>
      </c>
      <c r="O114" s="5" t="s">
        <v>70</v>
      </c>
      <c r="P114" s="5" t="s">
        <v>51</v>
      </c>
      <c r="Q114" s="5" t="s">
        <v>51</v>
      </c>
      <c r="R114" s="5" t="s">
        <v>51</v>
      </c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5" t="s">
        <v>51</v>
      </c>
      <c r="AK114" s="5" t="s">
        <v>51</v>
      </c>
      <c r="AL114" s="5" t="s">
        <v>51</v>
      </c>
      <c r="AM114" s="5" t="s">
        <v>51</v>
      </c>
    </row>
    <row r="115" spans="1:39" ht="30" customHeight="1" x14ac:dyDescent="0.3">
      <c r="A115" s="9"/>
      <c r="B115" s="9"/>
      <c r="C115" s="9"/>
      <c r="D115" s="9"/>
      <c r="E115" s="12"/>
      <c r="F115" s="13"/>
      <c r="G115" s="12"/>
      <c r="H115" s="13"/>
      <c r="I115" s="12"/>
      <c r="J115" s="13"/>
      <c r="K115" s="12"/>
      <c r="L115" s="13"/>
      <c r="M115" s="9"/>
    </row>
    <row r="116" spans="1:39" ht="30" customHeight="1" x14ac:dyDescent="0.3">
      <c r="A116" s="33" t="s">
        <v>366</v>
      </c>
      <c r="B116" s="33"/>
      <c r="C116" s="33"/>
      <c r="D116" s="33"/>
      <c r="E116" s="34"/>
      <c r="F116" s="35"/>
      <c r="G116" s="34"/>
      <c r="H116" s="35"/>
      <c r="I116" s="34"/>
      <c r="J116" s="35"/>
      <c r="K116" s="34"/>
      <c r="L116" s="35"/>
      <c r="M116" s="33"/>
      <c r="N116" s="2" t="s">
        <v>246</v>
      </c>
    </row>
    <row r="117" spans="1:39" ht="30" customHeight="1" x14ac:dyDescent="0.3">
      <c r="A117" s="8" t="s">
        <v>369</v>
      </c>
      <c r="B117" s="8" t="s">
        <v>245</v>
      </c>
      <c r="C117" s="8" t="s">
        <v>237</v>
      </c>
      <c r="D117" s="9">
        <v>1</v>
      </c>
      <c r="E117" s="12">
        <f>일위대가목록!E24</f>
        <v>142</v>
      </c>
      <c r="F117" s="13">
        <f>TRUNC(E117*D117,1)</f>
        <v>142</v>
      </c>
      <c r="G117" s="12">
        <f>일위대가목록!F24</f>
        <v>3636</v>
      </c>
      <c r="H117" s="13">
        <f>TRUNC(G117*D117,1)</f>
        <v>3636</v>
      </c>
      <c r="I117" s="12">
        <f>일위대가목록!G24</f>
        <v>3</v>
      </c>
      <c r="J117" s="13">
        <f>TRUNC(I117*D117,1)</f>
        <v>3</v>
      </c>
      <c r="K117" s="12">
        <f>TRUNC(E117+G117+I117,1)</f>
        <v>3781</v>
      </c>
      <c r="L117" s="13">
        <f>TRUNC(F117+H117+J117,1)</f>
        <v>3781</v>
      </c>
      <c r="M117" s="8" t="s">
        <v>51</v>
      </c>
      <c r="N117" s="5" t="s">
        <v>246</v>
      </c>
      <c r="O117" s="5" t="s">
        <v>370</v>
      </c>
      <c r="P117" s="5" t="s">
        <v>61</v>
      </c>
      <c r="Q117" s="5" t="s">
        <v>62</v>
      </c>
      <c r="R117" s="5" t="s">
        <v>62</v>
      </c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5" t="s">
        <v>51</v>
      </c>
      <c r="AK117" s="5" t="s">
        <v>371</v>
      </c>
      <c r="AL117" s="5" t="s">
        <v>51</v>
      </c>
      <c r="AM117" s="5" t="s">
        <v>51</v>
      </c>
    </row>
    <row r="118" spans="1:39" ht="30" customHeight="1" x14ac:dyDescent="0.3">
      <c r="A118" s="8" t="s">
        <v>372</v>
      </c>
      <c r="B118" s="8" t="s">
        <v>245</v>
      </c>
      <c r="C118" s="8" t="s">
        <v>237</v>
      </c>
      <c r="D118" s="9">
        <v>1</v>
      </c>
      <c r="E118" s="12">
        <f>일위대가목록!E25</f>
        <v>33</v>
      </c>
      <c r="F118" s="13">
        <f>TRUNC(E118*D118,1)</f>
        <v>33</v>
      </c>
      <c r="G118" s="12">
        <f>일위대가목록!F25</f>
        <v>934</v>
      </c>
      <c r="H118" s="13">
        <f>TRUNC(G118*D118,1)</f>
        <v>934</v>
      </c>
      <c r="I118" s="12">
        <f>일위대가목록!G25</f>
        <v>1</v>
      </c>
      <c r="J118" s="13">
        <f>TRUNC(I118*D118,1)</f>
        <v>1</v>
      </c>
      <c r="K118" s="12">
        <f>TRUNC(E118+G118+I118,1)</f>
        <v>968</v>
      </c>
      <c r="L118" s="13">
        <f>TRUNC(F118+H118+J118,1)</f>
        <v>968</v>
      </c>
      <c r="M118" s="8" t="s">
        <v>51</v>
      </c>
      <c r="N118" s="5" t="s">
        <v>246</v>
      </c>
      <c r="O118" s="5" t="s">
        <v>373</v>
      </c>
      <c r="P118" s="5" t="s">
        <v>61</v>
      </c>
      <c r="Q118" s="5" t="s">
        <v>62</v>
      </c>
      <c r="R118" s="5" t="s">
        <v>62</v>
      </c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5" t="s">
        <v>51</v>
      </c>
      <c r="AK118" s="5" t="s">
        <v>374</v>
      </c>
      <c r="AL118" s="5" t="s">
        <v>51</v>
      </c>
      <c r="AM118" s="5" t="s">
        <v>51</v>
      </c>
    </row>
    <row r="119" spans="1:39" ht="30" customHeight="1" x14ac:dyDescent="0.3">
      <c r="A119" s="8" t="s">
        <v>204</v>
      </c>
      <c r="B119" s="8" t="s">
        <v>51</v>
      </c>
      <c r="C119" s="8" t="s">
        <v>51</v>
      </c>
      <c r="D119" s="9"/>
      <c r="E119" s="12"/>
      <c r="F119" s="13">
        <f>TRUNC(SUMIF(N117:N118, N116, F117:F118),0)</f>
        <v>175</v>
      </c>
      <c r="G119" s="12"/>
      <c r="H119" s="13">
        <f>TRUNC(SUMIF(N117:N118, N116, H117:H118),0)</f>
        <v>4570</v>
      </c>
      <c r="I119" s="12"/>
      <c r="J119" s="13">
        <f>TRUNC(SUMIF(N117:N118, N116, J117:J118),0)</f>
        <v>4</v>
      </c>
      <c r="K119" s="12"/>
      <c r="L119" s="13">
        <f>F119+H119+J119</f>
        <v>4749</v>
      </c>
      <c r="M119" s="8" t="s">
        <v>51</v>
      </c>
      <c r="N119" s="5" t="s">
        <v>70</v>
      </c>
      <c r="O119" s="5" t="s">
        <v>70</v>
      </c>
      <c r="P119" s="5" t="s">
        <v>51</v>
      </c>
      <c r="Q119" s="5" t="s">
        <v>51</v>
      </c>
      <c r="R119" s="5" t="s">
        <v>51</v>
      </c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5" t="s">
        <v>51</v>
      </c>
      <c r="AK119" s="5" t="s">
        <v>51</v>
      </c>
      <c r="AL119" s="5" t="s">
        <v>51</v>
      </c>
      <c r="AM119" s="5" t="s">
        <v>51</v>
      </c>
    </row>
    <row r="120" spans="1:39" ht="30" customHeight="1" x14ac:dyDescent="0.3">
      <c r="A120" s="9"/>
      <c r="B120" s="9"/>
      <c r="C120" s="9"/>
      <c r="D120" s="9"/>
      <c r="E120" s="12"/>
      <c r="F120" s="13"/>
      <c r="G120" s="12"/>
      <c r="H120" s="13"/>
      <c r="I120" s="12"/>
      <c r="J120" s="13"/>
      <c r="K120" s="12"/>
      <c r="L120" s="13"/>
      <c r="M120" s="9"/>
    </row>
    <row r="121" spans="1:39" ht="30" customHeight="1" x14ac:dyDescent="0.3">
      <c r="A121" s="33" t="s">
        <v>375</v>
      </c>
      <c r="B121" s="33"/>
      <c r="C121" s="33"/>
      <c r="D121" s="33"/>
      <c r="E121" s="34"/>
      <c r="F121" s="35"/>
      <c r="G121" s="34"/>
      <c r="H121" s="35"/>
      <c r="I121" s="34"/>
      <c r="J121" s="35"/>
      <c r="K121" s="34"/>
      <c r="L121" s="35"/>
      <c r="M121" s="33"/>
      <c r="N121" s="2" t="s">
        <v>250</v>
      </c>
    </row>
    <row r="122" spans="1:39" ht="30" customHeight="1" x14ac:dyDescent="0.3">
      <c r="A122" s="8" t="s">
        <v>378</v>
      </c>
      <c r="B122" s="8" t="s">
        <v>249</v>
      </c>
      <c r="C122" s="8" t="s">
        <v>66</v>
      </c>
      <c r="D122" s="9">
        <v>1</v>
      </c>
      <c r="E122" s="12">
        <f>일위대가목록!E26</f>
        <v>754</v>
      </c>
      <c r="F122" s="13">
        <f>TRUNC(E122*D122,1)</f>
        <v>754</v>
      </c>
      <c r="G122" s="12">
        <f>일위대가목록!F26</f>
        <v>0</v>
      </c>
      <c r="H122" s="13">
        <f>TRUNC(G122*D122,1)</f>
        <v>0</v>
      </c>
      <c r="I122" s="12">
        <f>일위대가목록!G26</f>
        <v>0</v>
      </c>
      <c r="J122" s="13">
        <f>TRUNC(I122*D122,1)</f>
        <v>0</v>
      </c>
      <c r="K122" s="12">
        <f>TRUNC(E122+G122+I122,1)</f>
        <v>754</v>
      </c>
      <c r="L122" s="13">
        <f>TRUNC(F122+H122+J122,1)</f>
        <v>754</v>
      </c>
      <c r="M122" s="8" t="s">
        <v>51</v>
      </c>
      <c r="N122" s="5" t="s">
        <v>250</v>
      </c>
      <c r="O122" s="5" t="s">
        <v>379</v>
      </c>
      <c r="P122" s="5" t="s">
        <v>61</v>
      </c>
      <c r="Q122" s="5" t="s">
        <v>62</v>
      </c>
      <c r="R122" s="5" t="s">
        <v>62</v>
      </c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5" t="s">
        <v>51</v>
      </c>
      <c r="AK122" s="5" t="s">
        <v>380</v>
      </c>
      <c r="AL122" s="5" t="s">
        <v>51</v>
      </c>
      <c r="AM122" s="5" t="s">
        <v>51</v>
      </c>
    </row>
    <row r="123" spans="1:39" ht="30" customHeight="1" x14ac:dyDescent="0.3">
      <c r="A123" s="8" t="s">
        <v>381</v>
      </c>
      <c r="B123" s="8" t="s">
        <v>382</v>
      </c>
      <c r="C123" s="8" t="s">
        <v>66</v>
      </c>
      <c r="D123" s="9">
        <v>1</v>
      </c>
      <c r="E123" s="12">
        <f>일위대가목록!E27</f>
        <v>0</v>
      </c>
      <c r="F123" s="13">
        <f>TRUNC(E123*D123,1)</f>
        <v>0</v>
      </c>
      <c r="G123" s="12">
        <f>일위대가목록!F27</f>
        <v>2271</v>
      </c>
      <c r="H123" s="13">
        <f>TRUNC(G123*D123,1)</f>
        <v>2271</v>
      </c>
      <c r="I123" s="12">
        <f>일위대가목록!G27</f>
        <v>0</v>
      </c>
      <c r="J123" s="13">
        <f>TRUNC(I123*D123,1)</f>
        <v>0</v>
      </c>
      <c r="K123" s="12">
        <f>TRUNC(E123+G123+I123,1)</f>
        <v>2271</v>
      </c>
      <c r="L123" s="13">
        <f>TRUNC(F123+H123+J123,1)</f>
        <v>2271</v>
      </c>
      <c r="M123" s="8" t="s">
        <v>51</v>
      </c>
      <c r="N123" s="5" t="s">
        <v>250</v>
      </c>
      <c r="O123" s="5" t="s">
        <v>383</v>
      </c>
      <c r="P123" s="5" t="s">
        <v>61</v>
      </c>
      <c r="Q123" s="5" t="s">
        <v>62</v>
      </c>
      <c r="R123" s="5" t="s">
        <v>62</v>
      </c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5" t="s">
        <v>51</v>
      </c>
      <c r="AK123" s="5" t="s">
        <v>384</v>
      </c>
      <c r="AL123" s="5" t="s">
        <v>51</v>
      </c>
      <c r="AM123" s="5" t="s">
        <v>51</v>
      </c>
    </row>
    <row r="124" spans="1:39" ht="30" customHeight="1" x14ac:dyDescent="0.3">
      <c r="A124" s="8" t="s">
        <v>204</v>
      </c>
      <c r="B124" s="8" t="s">
        <v>51</v>
      </c>
      <c r="C124" s="8" t="s">
        <v>51</v>
      </c>
      <c r="D124" s="9"/>
      <c r="E124" s="12"/>
      <c r="F124" s="13">
        <f>TRUNC(SUMIF(N122:N123, N121, F122:F123),0)</f>
        <v>754</v>
      </c>
      <c r="G124" s="12"/>
      <c r="H124" s="13">
        <f>TRUNC(SUMIF(N122:N123, N121, H122:H123),0)</f>
        <v>2271</v>
      </c>
      <c r="I124" s="12"/>
      <c r="J124" s="13">
        <f>TRUNC(SUMIF(N122:N123, N121, J122:J123),0)</f>
        <v>0</v>
      </c>
      <c r="K124" s="12"/>
      <c r="L124" s="13">
        <f>F124+H124+J124</f>
        <v>3025</v>
      </c>
      <c r="M124" s="8" t="s">
        <v>51</v>
      </c>
      <c r="N124" s="5" t="s">
        <v>70</v>
      </c>
      <c r="O124" s="5" t="s">
        <v>70</v>
      </c>
      <c r="P124" s="5" t="s">
        <v>51</v>
      </c>
      <c r="Q124" s="5" t="s">
        <v>51</v>
      </c>
      <c r="R124" s="5" t="s">
        <v>51</v>
      </c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5" t="s">
        <v>51</v>
      </c>
      <c r="AK124" s="5" t="s">
        <v>51</v>
      </c>
      <c r="AL124" s="5" t="s">
        <v>51</v>
      </c>
      <c r="AM124" s="5" t="s">
        <v>51</v>
      </c>
    </row>
    <row r="125" spans="1:39" ht="30" customHeight="1" x14ac:dyDescent="0.3">
      <c r="A125" s="9"/>
      <c r="B125" s="9"/>
      <c r="C125" s="9"/>
      <c r="D125" s="9"/>
      <c r="E125" s="12"/>
      <c r="F125" s="13"/>
      <c r="G125" s="12"/>
      <c r="H125" s="13"/>
      <c r="I125" s="12"/>
      <c r="J125" s="13"/>
      <c r="K125" s="12"/>
      <c r="L125" s="13"/>
      <c r="M125" s="9"/>
    </row>
    <row r="126" spans="1:39" ht="30" customHeight="1" x14ac:dyDescent="0.3">
      <c r="A126" s="33" t="s">
        <v>385</v>
      </c>
      <c r="B126" s="33"/>
      <c r="C126" s="33"/>
      <c r="D126" s="33"/>
      <c r="E126" s="34"/>
      <c r="F126" s="35"/>
      <c r="G126" s="34"/>
      <c r="H126" s="35"/>
      <c r="I126" s="34"/>
      <c r="J126" s="35"/>
      <c r="K126" s="34"/>
      <c r="L126" s="35"/>
      <c r="M126" s="33"/>
      <c r="N126" s="2" t="s">
        <v>370</v>
      </c>
    </row>
    <row r="127" spans="1:39" ht="30" customHeight="1" x14ac:dyDescent="0.3">
      <c r="A127" s="8" t="s">
        <v>387</v>
      </c>
      <c r="B127" s="8" t="s">
        <v>388</v>
      </c>
      <c r="C127" s="8" t="s">
        <v>237</v>
      </c>
      <c r="D127" s="9">
        <v>1.5709999999999998E-2</v>
      </c>
      <c r="E127" s="12">
        <f>단가대비표!O11</f>
        <v>0</v>
      </c>
      <c r="F127" s="13">
        <f t="shared" ref="F127:F136" si="14">TRUNC(E127*D127,1)</f>
        <v>0</v>
      </c>
      <c r="G127" s="12">
        <f>단가대비표!P11</f>
        <v>0</v>
      </c>
      <c r="H127" s="13">
        <f t="shared" ref="H127:H136" si="15">TRUNC(G127*D127,1)</f>
        <v>0</v>
      </c>
      <c r="I127" s="12">
        <f>단가대비표!V11</f>
        <v>0</v>
      </c>
      <c r="J127" s="13">
        <f t="shared" ref="J127:J136" si="16">TRUNC(I127*D127,1)</f>
        <v>0</v>
      </c>
      <c r="K127" s="12">
        <f t="shared" ref="K127:K136" si="17">TRUNC(E127+G127+I127,1)</f>
        <v>0</v>
      </c>
      <c r="L127" s="13">
        <f t="shared" ref="L127:L136" si="18">TRUNC(F127+H127+J127,1)</f>
        <v>0</v>
      </c>
      <c r="M127" s="8" t="s">
        <v>51</v>
      </c>
      <c r="N127" s="5" t="s">
        <v>370</v>
      </c>
      <c r="O127" s="5" t="s">
        <v>389</v>
      </c>
      <c r="P127" s="5" t="s">
        <v>62</v>
      </c>
      <c r="Q127" s="5" t="s">
        <v>62</v>
      </c>
      <c r="R127" s="5" t="s">
        <v>61</v>
      </c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5" t="s">
        <v>51</v>
      </c>
      <c r="AK127" s="5" t="s">
        <v>390</v>
      </c>
      <c r="AL127" s="5" t="s">
        <v>51</v>
      </c>
      <c r="AM127" s="5" t="s">
        <v>51</v>
      </c>
    </row>
    <row r="128" spans="1:39" ht="30" customHeight="1" x14ac:dyDescent="0.3">
      <c r="A128" s="8" t="s">
        <v>391</v>
      </c>
      <c r="B128" s="8" t="s">
        <v>392</v>
      </c>
      <c r="C128" s="8" t="s">
        <v>393</v>
      </c>
      <c r="D128" s="9">
        <v>5.3550000000000004</v>
      </c>
      <c r="E128" s="12">
        <f>단가대비표!O9</f>
        <v>2</v>
      </c>
      <c r="F128" s="13">
        <f t="shared" si="14"/>
        <v>10.7</v>
      </c>
      <c r="G128" s="12">
        <f>단가대비표!P9</f>
        <v>0</v>
      </c>
      <c r="H128" s="13">
        <f t="shared" si="15"/>
        <v>0</v>
      </c>
      <c r="I128" s="12">
        <f>단가대비표!V9</f>
        <v>0</v>
      </c>
      <c r="J128" s="13">
        <f t="shared" si="16"/>
        <v>0</v>
      </c>
      <c r="K128" s="12">
        <f t="shared" si="17"/>
        <v>2</v>
      </c>
      <c r="L128" s="13">
        <f t="shared" si="18"/>
        <v>10.7</v>
      </c>
      <c r="M128" s="8" t="s">
        <v>51</v>
      </c>
      <c r="N128" s="5" t="s">
        <v>370</v>
      </c>
      <c r="O128" s="5" t="s">
        <v>394</v>
      </c>
      <c r="P128" s="5" t="s">
        <v>62</v>
      </c>
      <c r="Q128" s="5" t="s">
        <v>62</v>
      </c>
      <c r="R128" s="5" t="s">
        <v>61</v>
      </c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5" t="s">
        <v>51</v>
      </c>
      <c r="AK128" s="5" t="s">
        <v>395</v>
      </c>
      <c r="AL128" s="5" t="s">
        <v>51</v>
      </c>
      <c r="AM128" s="5" t="s">
        <v>51</v>
      </c>
    </row>
    <row r="129" spans="1:39" ht="30" customHeight="1" x14ac:dyDescent="0.3">
      <c r="A129" s="8" t="s">
        <v>396</v>
      </c>
      <c r="B129" s="8" t="s">
        <v>397</v>
      </c>
      <c r="C129" s="8" t="s">
        <v>237</v>
      </c>
      <c r="D129" s="9">
        <v>2.3999999999999998E-3</v>
      </c>
      <c r="E129" s="12">
        <f>단가대비표!O10</f>
        <v>9500</v>
      </c>
      <c r="F129" s="13">
        <f t="shared" si="14"/>
        <v>22.8</v>
      </c>
      <c r="G129" s="12">
        <f>단가대비표!P10</f>
        <v>0</v>
      </c>
      <c r="H129" s="13">
        <f t="shared" si="15"/>
        <v>0</v>
      </c>
      <c r="I129" s="12">
        <f>단가대비표!V10</f>
        <v>0</v>
      </c>
      <c r="J129" s="13">
        <f t="shared" si="16"/>
        <v>0</v>
      </c>
      <c r="K129" s="12">
        <f t="shared" si="17"/>
        <v>9500</v>
      </c>
      <c r="L129" s="13">
        <f t="shared" si="18"/>
        <v>22.8</v>
      </c>
      <c r="M129" s="8" t="s">
        <v>51</v>
      </c>
      <c r="N129" s="5" t="s">
        <v>370</v>
      </c>
      <c r="O129" s="5" t="s">
        <v>398</v>
      </c>
      <c r="P129" s="5" t="s">
        <v>62</v>
      </c>
      <c r="Q129" s="5" t="s">
        <v>62</v>
      </c>
      <c r="R129" s="5" t="s">
        <v>61</v>
      </c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5" t="s">
        <v>51</v>
      </c>
      <c r="AK129" s="5" t="s">
        <v>399</v>
      </c>
      <c r="AL129" s="5" t="s">
        <v>51</v>
      </c>
      <c r="AM129" s="5" t="s">
        <v>51</v>
      </c>
    </row>
    <row r="130" spans="1:39" ht="30" customHeight="1" x14ac:dyDescent="0.3">
      <c r="A130" s="8" t="s">
        <v>400</v>
      </c>
      <c r="B130" s="8" t="s">
        <v>401</v>
      </c>
      <c r="C130" s="8" t="s">
        <v>402</v>
      </c>
      <c r="D130" s="9">
        <v>1.771E-2</v>
      </c>
      <c r="E130" s="12">
        <f>일위대가목록!E28</f>
        <v>0</v>
      </c>
      <c r="F130" s="13">
        <f t="shared" si="14"/>
        <v>0</v>
      </c>
      <c r="G130" s="12">
        <f>일위대가목록!F28</f>
        <v>0</v>
      </c>
      <c r="H130" s="13">
        <f t="shared" si="15"/>
        <v>0</v>
      </c>
      <c r="I130" s="12">
        <f>일위대가목록!G28</f>
        <v>124</v>
      </c>
      <c r="J130" s="13">
        <f t="shared" si="16"/>
        <v>2.1</v>
      </c>
      <c r="K130" s="12">
        <f t="shared" si="17"/>
        <v>124</v>
      </c>
      <c r="L130" s="13">
        <f t="shared" si="18"/>
        <v>2.1</v>
      </c>
      <c r="M130" s="8" t="s">
        <v>51</v>
      </c>
      <c r="N130" s="5" t="s">
        <v>370</v>
      </c>
      <c r="O130" s="5" t="s">
        <v>403</v>
      </c>
      <c r="P130" s="5" t="s">
        <v>61</v>
      </c>
      <c r="Q130" s="5" t="s">
        <v>62</v>
      </c>
      <c r="R130" s="5" t="s">
        <v>62</v>
      </c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5" t="s">
        <v>51</v>
      </c>
      <c r="AK130" s="5" t="s">
        <v>404</v>
      </c>
      <c r="AL130" s="5" t="s">
        <v>51</v>
      </c>
      <c r="AM130" s="5" t="s">
        <v>51</v>
      </c>
    </row>
    <row r="131" spans="1:39" ht="30" customHeight="1" x14ac:dyDescent="0.3">
      <c r="A131" s="8" t="s">
        <v>405</v>
      </c>
      <c r="B131" s="8" t="s">
        <v>406</v>
      </c>
      <c r="C131" s="8" t="s">
        <v>407</v>
      </c>
      <c r="D131" s="9">
        <v>1.0710000000000001E-2</v>
      </c>
      <c r="E131" s="12">
        <f>단가대비표!O35</f>
        <v>0</v>
      </c>
      <c r="F131" s="13">
        <f t="shared" si="14"/>
        <v>0</v>
      </c>
      <c r="G131" s="12">
        <f>단가대비표!P35</f>
        <v>0</v>
      </c>
      <c r="H131" s="13">
        <f t="shared" si="15"/>
        <v>0</v>
      </c>
      <c r="I131" s="12">
        <f>단가대비표!V35</f>
        <v>87</v>
      </c>
      <c r="J131" s="13">
        <f t="shared" si="16"/>
        <v>0.9</v>
      </c>
      <c r="K131" s="12">
        <f t="shared" si="17"/>
        <v>87</v>
      </c>
      <c r="L131" s="13">
        <f t="shared" si="18"/>
        <v>0.9</v>
      </c>
      <c r="M131" s="8" t="s">
        <v>51</v>
      </c>
      <c r="N131" s="5" t="s">
        <v>370</v>
      </c>
      <c r="O131" s="5" t="s">
        <v>408</v>
      </c>
      <c r="P131" s="5" t="s">
        <v>62</v>
      </c>
      <c r="Q131" s="5" t="s">
        <v>62</v>
      </c>
      <c r="R131" s="5" t="s">
        <v>61</v>
      </c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5" t="s">
        <v>51</v>
      </c>
      <c r="AK131" s="5" t="s">
        <v>409</v>
      </c>
      <c r="AL131" s="5" t="s">
        <v>51</v>
      </c>
      <c r="AM131" s="5" t="s">
        <v>51</v>
      </c>
    </row>
    <row r="132" spans="1:39" ht="30" customHeight="1" x14ac:dyDescent="0.3">
      <c r="A132" s="8" t="s">
        <v>410</v>
      </c>
      <c r="B132" s="8" t="s">
        <v>208</v>
      </c>
      <c r="C132" s="8" t="s">
        <v>209</v>
      </c>
      <c r="D132" s="9">
        <v>2.18E-2</v>
      </c>
      <c r="E132" s="12">
        <f>단가대비표!O39</f>
        <v>0</v>
      </c>
      <c r="F132" s="13">
        <f t="shared" si="14"/>
        <v>0</v>
      </c>
      <c r="G132" s="12">
        <f>단가대비표!P39</f>
        <v>146509</v>
      </c>
      <c r="H132" s="13">
        <f t="shared" si="15"/>
        <v>3193.8</v>
      </c>
      <c r="I132" s="12">
        <f>단가대비표!V39</f>
        <v>0</v>
      </c>
      <c r="J132" s="13">
        <f t="shared" si="16"/>
        <v>0</v>
      </c>
      <c r="K132" s="12">
        <f t="shared" si="17"/>
        <v>146509</v>
      </c>
      <c r="L132" s="13">
        <f t="shared" si="18"/>
        <v>3193.8</v>
      </c>
      <c r="M132" s="8" t="s">
        <v>51</v>
      </c>
      <c r="N132" s="5" t="s">
        <v>370</v>
      </c>
      <c r="O132" s="5" t="s">
        <v>411</v>
      </c>
      <c r="P132" s="5" t="s">
        <v>62</v>
      </c>
      <c r="Q132" s="5" t="s">
        <v>62</v>
      </c>
      <c r="R132" s="5" t="s">
        <v>61</v>
      </c>
      <c r="S132" s="1"/>
      <c r="T132" s="1"/>
      <c r="U132" s="1"/>
      <c r="V132" s="1">
        <v>1</v>
      </c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5" t="s">
        <v>51</v>
      </c>
      <c r="AK132" s="5" t="s">
        <v>412</v>
      </c>
      <c r="AL132" s="5" t="s">
        <v>51</v>
      </c>
      <c r="AM132" s="5" t="s">
        <v>51</v>
      </c>
    </row>
    <row r="133" spans="1:39" ht="30" customHeight="1" x14ac:dyDescent="0.3">
      <c r="A133" s="8" t="s">
        <v>207</v>
      </c>
      <c r="B133" s="8" t="s">
        <v>208</v>
      </c>
      <c r="C133" s="8" t="s">
        <v>209</v>
      </c>
      <c r="D133" s="9">
        <v>5.5999999999999995E-4</v>
      </c>
      <c r="E133" s="12">
        <f>단가대비표!O36</f>
        <v>0</v>
      </c>
      <c r="F133" s="13">
        <f t="shared" si="14"/>
        <v>0</v>
      </c>
      <c r="G133" s="12">
        <f>단가대비표!P36</f>
        <v>94338</v>
      </c>
      <c r="H133" s="13">
        <f t="shared" si="15"/>
        <v>52.8</v>
      </c>
      <c r="I133" s="12">
        <f>단가대비표!V36</f>
        <v>0</v>
      </c>
      <c r="J133" s="13">
        <f t="shared" si="16"/>
        <v>0</v>
      </c>
      <c r="K133" s="12">
        <f t="shared" si="17"/>
        <v>94338</v>
      </c>
      <c r="L133" s="13">
        <f t="shared" si="18"/>
        <v>52.8</v>
      </c>
      <c r="M133" s="8" t="s">
        <v>51</v>
      </c>
      <c r="N133" s="5" t="s">
        <v>370</v>
      </c>
      <c r="O133" s="5" t="s">
        <v>210</v>
      </c>
      <c r="P133" s="5" t="s">
        <v>62</v>
      </c>
      <c r="Q133" s="5" t="s">
        <v>62</v>
      </c>
      <c r="R133" s="5" t="s">
        <v>61</v>
      </c>
      <c r="S133" s="1"/>
      <c r="T133" s="1"/>
      <c r="U133" s="1"/>
      <c r="V133" s="1">
        <v>1</v>
      </c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5" t="s">
        <v>51</v>
      </c>
      <c r="AK133" s="5" t="s">
        <v>413</v>
      </c>
      <c r="AL133" s="5" t="s">
        <v>51</v>
      </c>
      <c r="AM133" s="5" t="s">
        <v>51</v>
      </c>
    </row>
    <row r="134" spans="1:39" ht="30" customHeight="1" x14ac:dyDescent="0.3">
      <c r="A134" s="8" t="s">
        <v>414</v>
      </c>
      <c r="B134" s="8" t="s">
        <v>208</v>
      </c>
      <c r="C134" s="8" t="s">
        <v>209</v>
      </c>
      <c r="D134" s="9">
        <v>2.2100000000000002E-3</v>
      </c>
      <c r="E134" s="12">
        <f>단가대비표!O40</f>
        <v>0</v>
      </c>
      <c r="F134" s="13">
        <f t="shared" si="14"/>
        <v>0</v>
      </c>
      <c r="G134" s="12">
        <f>단가대비표!P40</f>
        <v>143509</v>
      </c>
      <c r="H134" s="13">
        <f t="shared" si="15"/>
        <v>317.10000000000002</v>
      </c>
      <c r="I134" s="12">
        <f>단가대비표!V40</f>
        <v>0</v>
      </c>
      <c r="J134" s="13">
        <f t="shared" si="16"/>
        <v>0</v>
      </c>
      <c r="K134" s="12">
        <f t="shared" si="17"/>
        <v>143509</v>
      </c>
      <c r="L134" s="13">
        <f t="shared" si="18"/>
        <v>317.10000000000002</v>
      </c>
      <c r="M134" s="8" t="s">
        <v>51</v>
      </c>
      <c r="N134" s="5" t="s">
        <v>370</v>
      </c>
      <c r="O134" s="5" t="s">
        <v>415</v>
      </c>
      <c r="P134" s="5" t="s">
        <v>62</v>
      </c>
      <c r="Q134" s="5" t="s">
        <v>62</v>
      </c>
      <c r="R134" s="5" t="s">
        <v>61</v>
      </c>
      <c r="S134" s="1"/>
      <c r="T134" s="1"/>
      <c r="U134" s="1"/>
      <c r="V134" s="1">
        <v>1</v>
      </c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5" t="s">
        <v>51</v>
      </c>
      <c r="AK134" s="5" t="s">
        <v>416</v>
      </c>
      <c r="AL134" s="5" t="s">
        <v>51</v>
      </c>
      <c r="AM134" s="5" t="s">
        <v>51</v>
      </c>
    </row>
    <row r="135" spans="1:39" ht="30" customHeight="1" x14ac:dyDescent="0.3">
      <c r="A135" s="8" t="s">
        <v>417</v>
      </c>
      <c r="B135" s="8" t="s">
        <v>208</v>
      </c>
      <c r="C135" s="8" t="s">
        <v>209</v>
      </c>
      <c r="D135" s="9">
        <v>6.3000000000000003E-4</v>
      </c>
      <c r="E135" s="12">
        <f>단가대비표!O37</f>
        <v>0</v>
      </c>
      <c r="F135" s="13">
        <f t="shared" si="14"/>
        <v>0</v>
      </c>
      <c r="G135" s="12">
        <f>단가대비표!P37</f>
        <v>115272</v>
      </c>
      <c r="H135" s="13">
        <f t="shared" si="15"/>
        <v>72.599999999999994</v>
      </c>
      <c r="I135" s="12">
        <f>단가대비표!V37</f>
        <v>0</v>
      </c>
      <c r="J135" s="13">
        <f t="shared" si="16"/>
        <v>0</v>
      </c>
      <c r="K135" s="12">
        <f t="shared" si="17"/>
        <v>115272</v>
      </c>
      <c r="L135" s="13">
        <f t="shared" si="18"/>
        <v>72.599999999999994</v>
      </c>
      <c r="M135" s="8" t="s">
        <v>51</v>
      </c>
      <c r="N135" s="5" t="s">
        <v>370</v>
      </c>
      <c r="O135" s="5" t="s">
        <v>418</v>
      </c>
      <c r="P135" s="5" t="s">
        <v>62</v>
      </c>
      <c r="Q135" s="5" t="s">
        <v>62</v>
      </c>
      <c r="R135" s="5" t="s">
        <v>61</v>
      </c>
      <c r="S135" s="1"/>
      <c r="T135" s="1"/>
      <c r="U135" s="1"/>
      <c r="V135" s="1">
        <v>1</v>
      </c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5" t="s">
        <v>51</v>
      </c>
      <c r="AK135" s="5" t="s">
        <v>419</v>
      </c>
      <c r="AL135" s="5" t="s">
        <v>51</v>
      </c>
      <c r="AM135" s="5" t="s">
        <v>51</v>
      </c>
    </row>
    <row r="136" spans="1:39" ht="30" customHeight="1" x14ac:dyDescent="0.3">
      <c r="A136" s="8" t="s">
        <v>306</v>
      </c>
      <c r="B136" s="8" t="s">
        <v>307</v>
      </c>
      <c r="C136" s="8" t="s">
        <v>308</v>
      </c>
      <c r="D136" s="9">
        <v>1</v>
      </c>
      <c r="E136" s="12">
        <f>TRUNC(SUMIF(V127:V136, RIGHTB(O136, 1), H127:H136)*U136, 2)</f>
        <v>109.08</v>
      </c>
      <c r="F136" s="13">
        <f t="shared" si="14"/>
        <v>109</v>
      </c>
      <c r="G136" s="12">
        <v>0</v>
      </c>
      <c r="H136" s="13">
        <f t="shared" si="15"/>
        <v>0</v>
      </c>
      <c r="I136" s="12">
        <v>0</v>
      </c>
      <c r="J136" s="13">
        <f t="shared" si="16"/>
        <v>0</v>
      </c>
      <c r="K136" s="12">
        <f t="shared" si="17"/>
        <v>109</v>
      </c>
      <c r="L136" s="13">
        <f t="shared" si="18"/>
        <v>109</v>
      </c>
      <c r="M136" s="8" t="s">
        <v>51</v>
      </c>
      <c r="N136" s="5" t="s">
        <v>370</v>
      </c>
      <c r="O136" s="5" t="s">
        <v>309</v>
      </c>
      <c r="P136" s="5" t="s">
        <v>62</v>
      </c>
      <c r="Q136" s="5" t="s">
        <v>62</v>
      </c>
      <c r="R136" s="5" t="s">
        <v>62</v>
      </c>
      <c r="S136" s="1">
        <v>1</v>
      </c>
      <c r="T136" s="1">
        <v>0</v>
      </c>
      <c r="U136" s="1">
        <v>0.03</v>
      </c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5" t="s">
        <v>51</v>
      </c>
      <c r="AK136" s="5" t="s">
        <v>420</v>
      </c>
      <c r="AL136" s="5" t="s">
        <v>51</v>
      </c>
      <c r="AM136" s="5" t="s">
        <v>51</v>
      </c>
    </row>
    <row r="137" spans="1:39" ht="30" customHeight="1" x14ac:dyDescent="0.3">
      <c r="A137" s="8" t="s">
        <v>204</v>
      </c>
      <c r="B137" s="8" t="s">
        <v>51</v>
      </c>
      <c r="C137" s="8" t="s">
        <v>51</v>
      </c>
      <c r="D137" s="9"/>
      <c r="E137" s="12"/>
      <c r="F137" s="13">
        <f>TRUNC(SUMIF(N127:N136, N126, F127:F136),0)</f>
        <v>142</v>
      </c>
      <c r="G137" s="12"/>
      <c r="H137" s="13">
        <f>TRUNC(SUMIF(N127:N136, N126, H127:H136),0)</f>
        <v>3636</v>
      </c>
      <c r="I137" s="12"/>
      <c r="J137" s="13">
        <f>TRUNC(SUMIF(N127:N136, N126, J127:J136),0)</f>
        <v>3</v>
      </c>
      <c r="K137" s="12"/>
      <c r="L137" s="13">
        <f>F137+H137+J137</f>
        <v>3781</v>
      </c>
      <c r="M137" s="8" t="s">
        <v>51</v>
      </c>
      <c r="N137" s="5" t="s">
        <v>70</v>
      </c>
      <c r="O137" s="5" t="s">
        <v>70</v>
      </c>
      <c r="P137" s="5" t="s">
        <v>51</v>
      </c>
      <c r="Q137" s="5" t="s">
        <v>51</v>
      </c>
      <c r="R137" s="5" t="s">
        <v>51</v>
      </c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5" t="s">
        <v>51</v>
      </c>
      <c r="AK137" s="5" t="s">
        <v>51</v>
      </c>
      <c r="AL137" s="5" t="s">
        <v>51</v>
      </c>
      <c r="AM137" s="5" t="s">
        <v>51</v>
      </c>
    </row>
    <row r="138" spans="1:39" ht="30" customHeight="1" x14ac:dyDescent="0.3">
      <c r="A138" s="9"/>
      <c r="B138" s="9"/>
      <c r="C138" s="9"/>
      <c r="D138" s="9"/>
      <c r="E138" s="12"/>
      <c r="F138" s="13"/>
      <c r="G138" s="12"/>
      <c r="H138" s="13"/>
      <c r="I138" s="12"/>
      <c r="J138" s="13"/>
      <c r="K138" s="12"/>
      <c r="L138" s="13"/>
      <c r="M138" s="9"/>
    </row>
    <row r="139" spans="1:39" ht="30" customHeight="1" x14ac:dyDescent="0.3">
      <c r="A139" s="33" t="s">
        <v>421</v>
      </c>
      <c r="B139" s="33"/>
      <c r="C139" s="33"/>
      <c r="D139" s="33"/>
      <c r="E139" s="34"/>
      <c r="F139" s="35"/>
      <c r="G139" s="34"/>
      <c r="H139" s="35"/>
      <c r="I139" s="34"/>
      <c r="J139" s="35"/>
      <c r="K139" s="34"/>
      <c r="L139" s="35"/>
      <c r="M139" s="33"/>
      <c r="N139" s="2" t="s">
        <v>373</v>
      </c>
    </row>
    <row r="140" spans="1:39" ht="30" customHeight="1" x14ac:dyDescent="0.3">
      <c r="A140" s="8" t="s">
        <v>387</v>
      </c>
      <c r="B140" s="8" t="s">
        <v>388</v>
      </c>
      <c r="C140" s="8" t="s">
        <v>237</v>
      </c>
      <c r="D140" s="9">
        <v>2.7699999999999999E-3</v>
      </c>
      <c r="E140" s="12">
        <f>단가대비표!O11</f>
        <v>0</v>
      </c>
      <c r="F140" s="13">
        <f t="shared" ref="F140:F149" si="19">TRUNC(E140*D140,1)</f>
        <v>0</v>
      </c>
      <c r="G140" s="12">
        <f>단가대비표!P11</f>
        <v>0</v>
      </c>
      <c r="H140" s="13">
        <f t="shared" ref="H140:H149" si="20">TRUNC(G140*D140,1)</f>
        <v>0</v>
      </c>
      <c r="I140" s="12">
        <f>단가대비표!V11</f>
        <v>0</v>
      </c>
      <c r="J140" s="13">
        <f t="shared" ref="J140:J149" si="21">TRUNC(I140*D140,1)</f>
        <v>0</v>
      </c>
      <c r="K140" s="12">
        <f t="shared" ref="K140:K149" si="22">TRUNC(E140+G140+I140,1)</f>
        <v>0</v>
      </c>
      <c r="L140" s="13">
        <f t="shared" ref="L140:L149" si="23">TRUNC(F140+H140+J140,1)</f>
        <v>0</v>
      </c>
      <c r="M140" s="8" t="s">
        <v>51</v>
      </c>
      <c r="N140" s="5" t="s">
        <v>373</v>
      </c>
      <c r="O140" s="5" t="s">
        <v>389</v>
      </c>
      <c r="P140" s="5" t="s">
        <v>62</v>
      </c>
      <c r="Q140" s="5" t="s">
        <v>62</v>
      </c>
      <c r="R140" s="5" t="s">
        <v>61</v>
      </c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5" t="s">
        <v>51</v>
      </c>
      <c r="AK140" s="5" t="s">
        <v>423</v>
      </c>
      <c r="AL140" s="5" t="s">
        <v>51</v>
      </c>
      <c r="AM140" s="5" t="s">
        <v>51</v>
      </c>
    </row>
    <row r="141" spans="1:39" ht="30" customHeight="1" x14ac:dyDescent="0.3">
      <c r="A141" s="8" t="s">
        <v>391</v>
      </c>
      <c r="B141" s="8" t="s">
        <v>392</v>
      </c>
      <c r="C141" s="8" t="s">
        <v>393</v>
      </c>
      <c r="D141" s="9">
        <v>0.94499999999999995</v>
      </c>
      <c r="E141" s="12">
        <f>단가대비표!O9</f>
        <v>2</v>
      </c>
      <c r="F141" s="13">
        <f t="shared" si="19"/>
        <v>1.8</v>
      </c>
      <c r="G141" s="12">
        <f>단가대비표!P9</f>
        <v>0</v>
      </c>
      <c r="H141" s="13">
        <f t="shared" si="20"/>
        <v>0</v>
      </c>
      <c r="I141" s="12">
        <f>단가대비표!V9</f>
        <v>0</v>
      </c>
      <c r="J141" s="13">
        <f t="shared" si="21"/>
        <v>0</v>
      </c>
      <c r="K141" s="12">
        <f t="shared" si="22"/>
        <v>2</v>
      </c>
      <c r="L141" s="13">
        <f t="shared" si="23"/>
        <v>1.8</v>
      </c>
      <c r="M141" s="8" t="s">
        <v>51</v>
      </c>
      <c r="N141" s="5" t="s">
        <v>373</v>
      </c>
      <c r="O141" s="5" t="s">
        <v>394</v>
      </c>
      <c r="P141" s="5" t="s">
        <v>62</v>
      </c>
      <c r="Q141" s="5" t="s">
        <v>62</v>
      </c>
      <c r="R141" s="5" t="s">
        <v>61</v>
      </c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5" t="s">
        <v>51</v>
      </c>
      <c r="AK141" s="5" t="s">
        <v>424</v>
      </c>
      <c r="AL141" s="5" t="s">
        <v>51</v>
      </c>
      <c r="AM141" s="5" t="s">
        <v>51</v>
      </c>
    </row>
    <row r="142" spans="1:39" ht="30" customHeight="1" x14ac:dyDescent="0.3">
      <c r="A142" s="8" t="s">
        <v>396</v>
      </c>
      <c r="B142" s="8" t="s">
        <v>397</v>
      </c>
      <c r="C142" s="8" t="s">
        <v>237</v>
      </c>
      <c r="D142" s="9">
        <v>4.0000000000000002E-4</v>
      </c>
      <c r="E142" s="12">
        <f>단가대비표!O10</f>
        <v>9500</v>
      </c>
      <c r="F142" s="13">
        <f t="shared" si="19"/>
        <v>3.8</v>
      </c>
      <c r="G142" s="12">
        <f>단가대비표!P10</f>
        <v>0</v>
      </c>
      <c r="H142" s="13">
        <f t="shared" si="20"/>
        <v>0</v>
      </c>
      <c r="I142" s="12">
        <f>단가대비표!V10</f>
        <v>0</v>
      </c>
      <c r="J142" s="13">
        <f t="shared" si="21"/>
        <v>0</v>
      </c>
      <c r="K142" s="12">
        <f t="shared" si="22"/>
        <v>9500</v>
      </c>
      <c r="L142" s="13">
        <f t="shared" si="23"/>
        <v>3.8</v>
      </c>
      <c r="M142" s="8" t="s">
        <v>51</v>
      </c>
      <c r="N142" s="5" t="s">
        <v>373</v>
      </c>
      <c r="O142" s="5" t="s">
        <v>398</v>
      </c>
      <c r="P142" s="5" t="s">
        <v>62</v>
      </c>
      <c r="Q142" s="5" t="s">
        <v>62</v>
      </c>
      <c r="R142" s="5" t="s">
        <v>61</v>
      </c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5" t="s">
        <v>51</v>
      </c>
      <c r="AK142" s="5" t="s">
        <v>425</v>
      </c>
      <c r="AL142" s="5" t="s">
        <v>51</v>
      </c>
      <c r="AM142" s="5" t="s">
        <v>51</v>
      </c>
    </row>
    <row r="143" spans="1:39" ht="30" customHeight="1" x14ac:dyDescent="0.3">
      <c r="A143" s="8" t="s">
        <v>400</v>
      </c>
      <c r="B143" s="8" t="s">
        <v>401</v>
      </c>
      <c r="C143" s="8" t="s">
        <v>402</v>
      </c>
      <c r="D143" s="9">
        <v>3.1199999999999999E-3</v>
      </c>
      <c r="E143" s="12">
        <f>일위대가목록!E28</f>
        <v>0</v>
      </c>
      <c r="F143" s="13">
        <f t="shared" si="19"/>
        <v>0</v>
      </c>
      <c r="G143" s="12">
        <f>일위대가목록!F28</f>
        <v>0</v>
      </c>
      <c r="H143" s="13">
        <f t="shared" si="20"/>
        <v>0</v>
      </c>
      <c r="I143" s="12">
        <f>일위대가목록!G28</f>
        <v>124</v>
      </c>
      <c r="J143" s="13">
        <f t="shared" si="21"/>
        <v>0.3</v>
      </c>
      <c r="K143" s="12">
        <f t="shared" si="22"/>
        <v>124</v>
      </c>
      <c r="L143" s="13">
        <f t="shared" si="23"/>
        <v>0.3</v>
      </c>
      <c r="M143" s="8" t="s">
        <v>51</v>
      </c>
      <c r="N143" s="5" t="s">
        <v>373</v>
      </c>
      <c r="O143" s="5" t="s">
        <v>403</v>
      </c>
      <c r="P143" s="5" t="s">
        <v>61</v>
      </c>
      <c r="Q143" s="5" t="s">
        <v>62</v>
      </c>
      <c r="R143" s="5" t="s">
        <v>62</v>
      </c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5" t="s">
        <v>51</v>
      </c>
      <c r="AK143" s="5" t="s">
        <v>426</v>
      </c>
      <c r="AL143" s="5" t="s">
        <v>51</v>
      </c>
      <c r="AM143" s="5" t="s">
        <v>51</v>
      </c>
    </row>
    <row r="144" spans="1:39" ht="30" customHeight="1" x14ac:dyDescent="0.3">
      <c r="A144" s="8" t="s">
        <v>405</v>
      </c>
      <c r="B144" s="8" t="s">
        <v>406</v>
      </c>
      <c r="C144" s="8" t="s">
        <v>407</v>
      </c>
      <c r="D144" s="9">
        <v>1.89E-2</v>
      </c>
      <c r="E144" s="12">
        <f>단가대비표!O35</f>
        <v>0</v>
      </c>
      <c r="F144" s="13">
        <f t="shared" si="19"/>
        <v>0</v>
      </c>
      <c r="G144" s="12">
        <f>단가대비표!P35</f>
        <v>0</v>
      </c>
      <c r="H144" s="13">
        <f t="shared" si="20"/>
        <v>0</v>
      </c>
      <c r="I144" s="12">
        <f>단가대비표!V35</f>
        <v>87</v>
      </c>
      <c r="J144" s="13">
        <f t="shared" si="21"/>
        <v>1.6</v>
      </c>
      <c r="K144" s="12">
        <f t="shared" si="22"/>
        <v>87</v>
      </c>
      <c r="L144" s="13">
        <f t="shared" si="23"/>
        <v>1.6</v>
      </c>
      <c r="M144" s="8" t="s">
        <v>51</v>
      </c>
      <c r="N144" s="5" t="s">
        <v>373</v>
      </c>
      <c r="O144" s="5" t="s">
        <v>408</v>
      </c>
      <c r="P144" s="5" t="s">
        <v>62</v>
      </c>
      <c r="Q144" s="5" t="s">
        <v>62</v>
      </c>
      <c r="R144" s="5" t="s">
        <v>61</v>
      </c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5" t="s">
        <v>51</v>
      </c>
      <c r="AK144" s="5" t="s">
        <v>427</v>
      </c>
      <c r="AL144" s="5" t="s">
        <v>51</v>
      </c>
      <c r="AM144" s="5" t="s">
        <v>51</v>
      </c>
    </row>
    <row r="145" spans="1:39" ht="30" customHeight="1" x14ac:dyDescent="0.3">
      <c r="A145" s="8" t="s">
        <v>410</v>
      </c>
      <c r="B145" s="8" t="s">
        <v>208</v>
      </c>
      <c r="C145" s="8" t="s">
        <v>209</v>
      </c>
      <c r="D145" s="9">
        <v>5.8500000000000002E-3</v>
      </c>
      <c r="E145" s="12">
        <f>단가대비표!O39</f>
        <v>0</v>
      </c>
      <c r="F145" s="13">
        <f t="shared" si="19"/>
        <v>0</v>
      </c>
      <c r="G145" s="12">
        <f>단가대비표!P39</f>
        <v>146509</v>
      </c>
      <c r="H145" s="13">
        <f t="shared" si="20"/>
        <v>857</v>
      </c>
      <c r="I145" s="12">
        <f>단가대비표!V39</f>
        <v>0</v>
      </c>
      <c r="J145" s="13">
        <f t="shared" si="21"/>
        <v>0</v>
      </c>
      <c r="K145" s="12">
        <f t="shared" si="22"/>
        <v>146509</v>
      </c>
      <c r="L145" s="13">
        <f t="shared" si="23"/>
        <v>857</v>
      </c>
      <c r="M145" s="8" t="s">
        <v>51</v>
      </c>
      <c r="N145" s="5" t="s">
        <v>373</v>
      </c>
      <c r="O145" s="5" t="s">
        <v>411</v>
      </c>
      <c r="P145" s="5" t="s">
        <v>62</v>
      </c>
      <c r="Q145" s="5" t="s">
        <v>62</v>
      </c>
      <c r="R145" s="5" t="s">
        <v>61</v>
      </c>
      <c r="S145" s="1"/>
      <c r="T145" s="1"/>
      <c r="U145" s="1"/>
      <c r="V145" s="1">
        <v>1</v>
      </c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5" t="s">
        <v>51</v>
      </c>
      <c r="AK145" s="5" t="s">
        <v>428</v>
      </c>
      <c r="AL145" s="5" t="s">
        <v>51</v>
      </c>
      <c r="AM145" s="5" t="s">
        <v>51</v>
      </c>
    </row>
    <row r="146" spans="1:39" ht="30" customHeight="1" x14ac:dyDescent="0.3">
      <c r="A146" s="8" t="s">
        <v>207</v>
      </c>
      <c r="B146" s="8" t="s">
        <v>208</v>
      </c>
      <c r="C146" s="8" t="s">
        <v>209</v>
      </c>
      <c r="D146" s="9">
        <v>1E-4</v>
      </c>
      <c r="E146" s="12">
        <f>단가대비표!O36</f>
        <v>0</v>
      </c>
      <c r="F146" s="13">
        <f t="shared" si="19"/>
        <v>0</v>
      </c>
      <c r="G146" s="12">
        <f>단가대비표!P36</f>
        <v>94338</v>
      </c>
      <c r="H146" s="13">
        <f t="shared" si="20"/>
        <v>9.4</v>
      </c>
      <c r="I146" s="12">
        <f>단가대비표!V36</f>
        <v>0</v>
      </c>
      <c r="J146" s="13">
        <f t="shared" si="21"/>
        <v>0</v>
      </c>
      <c r="K146" s="12">
        <f t="shared" si="22"/>
        <v>94338</v>
      </c>
      <c r="L146" s="13">
        <f t="shared" si="23"/>
        <v>9.4</v>
      </c>
      <c r="M146" s="8" t="s">
        <v>51</v>
      </c>
      <c r="N146" s="5" t="s">
        <v>373</v>
      </c>
      <c r="O146" s="5" t="s">
        <v>210</v>
      </c>
      <c r="P146" s="5" t="s">
        <v>62</v>
      </c>
      <c r="Q146" s="5" t="s">
        <v>62</v>
      </c>
      <c r="R146" s="5" t="s">
        <v>61</v>
      </c>
      <c r="S146" s="1"/>
      <c r="T146" s="1"/>
      <c r="U146" s="1"/>
      <c r="V146" s="1">
        <v>1</v>
      </c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5" t="s">
        <v>51</v>
      </c>
      <c r="AK146" s="5" t="s">
        <v>429</v>
      </c>
      <c r="AL146" s="5" t="s">
        <v>51</v>
      </c>
      <c r="AM146" s="5" t="s">
        <v>51</v>
      </c>
    </row>
    <row r="147" spans="1:39" ht="30" customHeight="1" x14ac:dyDescent="0.3">
      <c r="A147" s="8" t="s">
        <v>414</v>
      </c>
      <c r="B147" s="8" t="s">
        <v>208</v>
      </c>
      <c r="C147" s="8" t="s">
        <v>209</v>
      </c>
      <c r="D147" s="9">
        <v>3.8999999999999999E-4</v>
      </c>
      <c r="E147" s="12">
        <f>단가대비표!O40</f>
        <v>0</v>
      </c>
      <c r="F147" s="13">
        <f t="shared" si="19"/>
        <v>0</v>
      </c>
      <c r="G147" s="12">
        <f>단가대비표!P40</f>
        <v>143509</v>
      </c>
      <c r="H147" s="13">
        <f t="shared" si="20"/>
        <v>55.9</v>
      </c>
      <c r="I147" s="12">
        <f>단가대비표!V40</f>
        <v>0</v>
      </c>
      <c r="J147" s="13">
        <f t="shared" si="21"/>
        <v>0</v>
      </c>
      <c r="K147" s="12">
        <f t="shared" si="22"/>
        <v>143509</v>
      </c>
      <c r="L147" s="13">
        <f t="shared" si="23"/>
        <v>55.9</v>
      </c>
      <c r="M147" s="8" t="s">
        <v>51</v>
      </c>
      <c r="N147" s="5" t="s">
        <v>373</v>
      </c>
      <c r="O147" s="5" t="s">
        <v>415</v>
      </c>
      <c r="P147" s="5" t="s">
        <v>62</v>
      </c>
      <c r="Q147" s="5" t="s">
        <v>62</v>
      </c>
      <c r="R147" s="5" t="s">
        <v>61</v>
      </c>
      <c r="S147" s="1"/>
      <c r="T147" s="1"/>
      <c r="U147" s="1"/>
      <c r="V147" s="1">
        <v>1</v>
      </c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5" t="s">
        <v>51</v>
      </c>
      <c r="AK147" s="5" t="s">
        <v>430</v>
      </c>
      <c r="AL147" s="5" t="s">
        <v>51</v>
      </c>
      <c r="AM147" s="5" t="s">
        <v>51</v>
      </c>
    </row>
    <row r="148" spans="1:39" ht="30" customHeight="1" x14ac:dyDescent="0.3">
      <c r="A148" s="8" t="s">
        <v>417</v>
      </c>
      <c r="B148" s="8" t="s">
        <v>208</v>
      </c>
      <c r="C148" s="8" t="s">
        <v>209</v>
      </c>
      <c r="D148" s="9">
        <v>1.1E-4</v>
      </c>
      <c r="E148" s="12">
        <f>단가대비표!O37</f>
        <v>0</v>
      </c>
      <c r="F148" s="13">
        <f t="shared" si="19"/>
        <v>0</v>
      </c>
      <c r="G148" s="12">
        <f>단가대비표!P37</f>
        <v>115272</v>
      </c>
      <c r="H148" s="13">
        <f t="shared" si="20"/>
        <v>12.6</v>
      </c>
      <c r="I148" s="12">
        <f>단가대비표!V37</f>
        <v>0</v>
      </c>
      <c r="J148" s="13">
        <f t="shared" si="21"/>
        <v>0</v>
      </c>
      <c r="K148" s="12">
        <f t="shared" si="22"/>
        <v>115272</v>
      </c>
      <c r="L148" s="13">
        <f t="shared" si="23"/>
        <v>12.6</v>
      </c>
      <c r="M148" s="8" t="s">
        <v>51</v>
      </c>
      <c r="N148" s="5" t="s">
        <v>373</v>
      </c>
      <c r="O148" s="5" t="s">
        <v>418</v>
      </c>
      <c r="P148" s="5" t="s">
        <v>62</v>
      </c>
      <c r="Q148" s="5" t="s">
        <v>62</v>
      </c>
      <c r="R148" s="5" t="s">
        <v>61</v>
      </c>
      <c r="S148" s="1"/>
      <c r="T148" s="1"/>
      <c r="U148" s="1"/>
      <c r="V148" s="1">
        <v>1</v>
      </c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5" t="s">
        <v>51</v>
      </c>
      <c r="AK148" s="5" t="s">
        <v>431</v>
      </c>
      <c r="AL148" s="5" t="s">
        <v>51</v>
      </c>
      <c r="AM148" s="5" t="s">
        <v>51</v>
      </c>
    </row>
    <row r="149" spans="1:39" ht="30" customHeight="1" x14ac:dyDescent="0.3">
      <c r="A149" s="8" t="s">
        <v>306</v>
      </c>
      <c r="B149" s="8" t="s">
        <v>307</v>
      </c>
      <c r="C149" s="8" t="s">
        <v>308</v>
      </c>
      <c r="D149" s="9">
        <v>1</v>
      </c>
      <c r="E149" s="12">
        <f>TRUNC(SUMIF(V140:V149, RIGHTB(O149, 1), H140:H149)*U149, 2)</f>
        <v>28.04</v>
      </c>
      <c r="F149" s="13">
        <f t="shared" si="19"/>
        <v>28</v>
      </c>
      <c r="G149" s="12">
        <v>0</v>
      </c>
      <c r="H149" s="13">
        <f t="shared" si="20"/>
        <v>0</v>
      </c>
      <c r="I149" s="12">
        <v>0</v>
      </c>
      <c r="J149" s="13">
        <f t="shared" si="21"/>
        <v>0</v>
      </c>
      <c r="K149" s="12">
        <f t="shared" si="22"/>
        <v>28</v>
      </c>
      <c r="L149" s="13">
        <f t="shared" si="23"/>
        <v>28</v>
      </c>
      <c r="M149" s="8" t="s">
        <v>51</v>
      </c>
      <c r="N149" s="5" t="s">
        <v>373</v>
      </c>
      <c r="O149" s="5" t="s">
        <v>309</v>
      </c>
      <c r="P149" s="5" t="s">
        <v>62</v>
      </c>
      <c r="Q149" s="5" t="s">
        <v>62</v>
      </c>
      <c r="R149" s="5" t="s">
        <v>62</v>
      </c>
      <c r="S149" s="1">
        <v>1</v>
      </c>
      <c r="T149" s="1">
        <v>0</v>
      </c>
      <c r="U149" s="1">
        <v>0.03</v>
      </c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5" t="s">
        <v>51</v>
      </c>
      <c r="AK149" s="5" t="s">
        <v>432</v>
      </c>
      <c r="AL149" s="5" t="s">
        <v>51</v>
      </c>
      <c r="AM149" s="5" t="s">
        <v>51</v>
      </c>
    </row>
    <row r="150" spans="1:39" ht="30" customHeight="1" x14ac:dyDescent="0.3">
      <c r="A150" s="8" t="s">
        <v>204</v>
      </c>
      <c r="B150" s="8" t="s">
        <v>51</v>
      </c>
      <c r="C150" s="8" t="s">
        <v>51</v>
      </c>
      <c r="D150" s="9"/>
      <c r="E150" s="12"/>
      <c r="F150" s="13">
        <f>TRUNC(SUMIF(N140:N149, N139, F140:F149),0)</f>
        <v>33</v>
      </c>
      <c r="G150" s="12"/>
      <c r="H150" s="13">
        <f>TRUNC(SUMIF(N140:N149, N139, H140:H149),0)</f>
        <v>934</v>
      </c>
      <c r="I150" s="12"/>
      <c r="J150" s="13">
        <f>TRUNC(SUMIF(N140:N149, N139, J140:J149),0)</f>
        <v>1</v>
      </c>
      <c r="K150" s="12"/>
      <c r="L150" s="13">
        <f>F150+H150+J150</f>
        <v>968</v>
      </c>
      <c r="M150" s="8" t="s">
        <v>51</v>
      </c>
      <c r="N150" s="5" t="s">
        <v>70</v>
      </c>
      <c r="O150" s="5" t="s">
        <v>70</v>
      </c>
      <c r="P150" s="5" t="s">
        <v>51</v>
      </c>
      <c r="Q150" s="5" t="s">
        <v>51</v>
      </c>
      <c r="R150" s="5" t="s">
        <v>51</v>
      </c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5" t="s">
        <v>51</v>
      </c>
      <c r="AK150" s="5" t="s">
        <v>51</v>
      </c>
      <c r="AL150" s="5" t="s">
        <v>51</v>
      </c>
      <c r="AM150" s="5" t="s">
        <v>51</v>
      </c>
    </row>
    <row r="151" spans="1:39" ht="30" customHeight="1" x14ac:dyDescent="0.3">
      <c r="A151" s="9"/>
      <c r="B151" s="9"/>
      <c r="C151" s="9"/>
      <c r="D151" s="9"/>
      <c r="E151" s="12"/>
      <c r="F151" s="13"/>
      <c r="G151" s="12"/>
      <c r="H151" s="13"/>
      <c r="I151" s="12"/>
      <c r="J151" s="13"/>
      <c r="K151" s="12"/>
      <c r="L151" s="13"/>
      <c r="M151" s="9"/>
    </row>
    <row r="152" spans="1:39" ht="30" customHeight="1" x14ac:dyDescent="0.3">
      <c r="A152" s="33" t="s">
        <v>433</v>
      </c>
      <c r="B152" s="33"/>
      <c r="C152" s="33"/>
      <c r="D152" s="33"/>
      <c r="E152" s="34"/>
      <c r="F152" s="35"/>
      <c r="G152" s="34"/>
      <c r="H152" s="35"/>
      <c r="I152" s="34"/>
      <c r="J152" s="35"/>
      <c r="K152" s="34"/>
      <c r="L152" s="35"/>
      <c r="M152" s="33"/>
      <c r="N152" s="2" t="s">
        <v>379</v>
      </c>
    </row>
    <row r="153" spans="1:39" ht="30" customHeight="1" x14ac:dyDescent="0.3">
      <c r="A153" s="8" t="s">
        <v>435</v>
      </c>
      <c r="B153" s="8" t="s">
        <v>436</v>
      </c>
      <c r="C153" s="8" t="s">
        <v>393</v>
      </c>
      <c r="D153" s="9">
        <v>0.08</v>
      </c>
      <c r="E153" s="12">
        <f>단가대비표!O32</f>
        <v>9040</v>
      </c>
      <c r="F153" s="13">
        <f>TRUNC(E153*D153,1)</f>
        <v>723.2</v>
      </c>
      <c r="G153" s="12">
        <f>단가대비표!P32</f>
        <v>0</v>
      </c>
      <c r="H153" s="13">
        <f>TRUNC(G153*D153,1)</f>
        <v>0</v>
      </c>
      <c r="I153" s="12">
        <f>단가대비표!V32</f>
        <v>0</v>
      </c>
      <c r="J153" s="13">
        <f>TRUNC(I153*D153,1)</f>
        <v>0</v>
      </c>
      <c r="K153" s="12">
        <f t="shared" ref="K153:L155" si="24">TRUNC(E153+G153+I153,1)</f>
        <v>9040</v>
      </c>
      <c r="L153" s="13">
        <f t="shared" si="24"/>
        <v>723.2</v>
      </c>
      <c r="M153" s="8" t="s">
        <v>51</v>
      </c>
      <c r="N153" s="5" t="s">
        <v>379</v>
      </c>
      <c r="O153" s="5" t="s">
        <v>437</v>
      </c>
      <c r="P153" s="5" t="s">
        <v>62</v>
      </c>
      <c r="Q153" s="5" t="s">
        <v>62</v>
      </c>
      <c r="R153" s="5" t="s">
        <v>61</v>
      </c>
      <c r="S153" s="1"/>
      <c r="T153" s="1"/>
      <c r="U153" s="1"/>
      <c r="V153" s="1">
        <v>1</v>
      </c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5" t="s">
        <v>51</v>
      </c>
      <c r="AK153" s="5" t="s">
        <v>438</v>
      </c>
      <c r="AL153" s="5" t="s">
        <v>51</v>
      </c>
      <c r="AM153" s="5" t="s">
        <v>51</v>
      </c>
    </row>
    <row r="154" spans="1:39" ht="30" customHeight="1" x14ac:dyDescent="0.3">
      <c r="A154" s="8" t="s">
        <v>439</v>
      </c>
      <c r="B154" s="8" t="s">
        <v>440</v>
      </c>
      <c r="C154" s="8" t="s">
        <v>393</v>
      </c>
      <c r="D154" s="9">
        <v>4.0000000000000001E-3</v>
      </c>
      <c r="E154" s="12">
        <f>단가대비표!O33</f>
        <v>2433.33</v>
      </c>
      <c r="F154" s="13">
        <f>TRUNC(E154*D154,1)</f>
        <v>9.6999999999999993</v>
      </c>
      <c r="G154" s="12">
        <f>단가대비표!P33</f>
        <v>0</v>
      </c>
      <c r="H154" s="13">
        <f>TRUNC(G154*D154,1)</f>
        <v>0</v>
      </c>
      <c r="I154" s="12">
        <f>단가대비표!V33</f>
        <v>0</v>
      </c>
      <c r="J154" s="13">
        <f>TRUNC(I154*D154,1)</f>
        <v>0</v>
      </c>
      <c r="K154" s="12">
        <f t="shared" si="24"/>
        <v>2433.3000000000002</v>
      </c>
      <c r="L154" s="13">
        <f t="shared" si="24"/>
        <v>9.6999999999999993</v>
      </c>
      <c r="M154" s="8" t="s">
        <v>51</v>
      </c>
      <c r="N154" s="5" t="s">
        <v>379</v>
      </c>
      <c r="O154" s="5" t="s">
        <v>441</v>
      </c>
      <c r="P154" s="5" t="s">
        <v>62</v>
      </c>
      <c r="Q154" s="5" t="s">
        <v>62</v>
      </c>
      <c r="R154" s="5" t="s">
        <v>61</v>
      </c>
      <c r="S154" s="1"/>
      <c r="T154" s="1"/>
      <c r="U154" s="1"/>
      <c r="V154" s="1">
        <v>1</v>
      </c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5" t="s">
        <v>51</v>
      </c>
      <c r="AK154" s="5" t="s">
        <v>442</v>
      </c>
      <c r="AL154" s="5" t="s">
        <v>51</v>
      </c>
      <c r="AM154" s="5" t="s">
        <v>51</v>
      </c>
    </row>
    <row r="155" spans="1:39" ht="30" customHeight="1" x14ac:dyDescent="0.3">
      <c r="A155" s="8" t="s">
        <v>443</v>
      </c>
      <c r="B155" s="8" t="s">
        <v>444</v>
      </c>
      <c r="C155" s="8" t="s">
        <v>308</v>
      </c>
      <c r="D155" s="9">
        <v>1</v>
      </c>
      <c r="E155" s="12">
        <f>TRUNC(SUMIF(V153:V155, RIGHTB(O155, 1), F153:F155)*U155, 2)</f>
        <v>21.98</v>
      </c>
      <c r="F155" s="13">
        <f>TRUNC(E155*D155,1)</f>
        <v>21.9</v>
      </c>
      <c r="G155" s="12">
        <v>0</v>
      </c>
      <c r="H155" s="13">
        <f>TRUNC(G155*D155,1)</f>
        <v>0</v>
      </c>
      <c r="I155" s="12">
        <v>0</v>
      </c>
      <c r="J155" s="13">
        <f>TRUNC(I155*D155,1)</f>
        <v>0</v>
      </c>
      <c r="K155" s="12">
        <f t="shared" si="24"/>
        <v>21.9</v>
      </c>
      <c r="L155" s="13">
        <f t="shared" si="24"/>
        <v>21.9</v>
      </c>
      <c r="M155" s="8" t="s">
        <v>51</v>
      </c>
      <c r="N155" s="5" t="s">
        <v>379</v>
      </c>
      <c r="O155" s="5" t="s">
        <v>309</v>
      </c>
      <c r="P155" s="5" t="s">
        <v>62</v>
      </c>
      <c r="Q155" s="5" t="s">
        <v>62</v>
      </c>
      <c r="R155" s="5" t="s">
        <v>62</v>
      </c>
      <c r="S155" s="1">
        <v>0</v>
      </c>
      <c r="T155" s="1">
        <v>0</v>
      </c>
      <c r="U155" s="1">
        <v>0.03</v>
      </c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5" t="s">
        <v>51</v>
      </c>
      <c r="AK155" s="5" t="s">
        <v>445</v>
      </c>
      <c r="AL155" s="5" t="s">
        <v>51</v>
      </c>
      <c r="AM155" s="5" t="s">
        <v>51</v>
      </c>
    </row>
    <row r="156" spans="1:39" ht="30" customHeight="1" x14ac:dyDescent="0.3">
      <c r="A156" s="8" t="s">
        <v>204</v>
      </c>
      <c r="B156" s="8" t="s">
        <v>51</v>
      </c>
      <c r="C156" s="8" t="s">
        <v>51</v>
      </c>
      <c r="D156" s="9"/>
      <c r="E156" s="12"/>
      <c r="F156" s="13">
        <f>TRUNC(SUMIF(N153:N155, N152, F153:F155),0)</f>
        <v>754</v>
      </c>
      <c r="G156" s="12"/>
      <c r="H156" s="13">
        <f>TRUNC(SUMIF(N153:N155, N152, H153:H155),0)</f>
        <v>0</v>
      </c>
      <c r="I156" s="12"/>
      <c r="J156" s="13">
        <f>TRUNC(SUMIF(N153:N155, N152, J153:J155),0)</f>
        <v>0</v>
      </c>
      <c r="K156" s="12"/>
      <c r="L156" s="13">
        <f>F156+H156+J156</f>
        <v>754</v>
      </c>
      <c r="M156" s="8" t="s">
        <v>51</v>
      </c>
      <c r="N156" s="5" t="s">
        <v>70</v>
      </c>
      <c r="O156" s="5" t="s">
        <v>70</v>
      </c>
      <c r="P156" s="5" t="s">
        <v>51</v>
      </c>
      <c r="Q156" s="5" t="s">
        <v>51</v>
      </c>
      <c r="R156" s="5" t="s">
        <v>51</v>
      </c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5" t="s">
        <v>51</v>
      </c>
      <c r="AK156" s="5" t="s">
        <v>51</v>
      </c>
      <c r="AL156" s="5" t="s">
        <v>51</v>
      </c>
      <c r="AM156" s="5" t="s">
        <v>51</v>
      </c>
    </row>
    <row r="157" spans="1:39" ht="30" customHeight="1" x14ac:dyDescent="0.3">
      <c r="A157" s="9"/>
      <c r="B157" s="9"/>
      <c r="C157" s="9"/>
      <c r="D157" s="9"/>
      <c r="E157" s="12"/>
      <c r="F157" s="13"/>
      <c r="G157" s="12"/>
      <c r="H157" s="13"/>
      <c r="I157" s="12"/>
      <c r="J157" s="13"/>
      <c r="K157" s="12"/>
      <c r="L157" s="13"/>
      <c r="M157" s="9"/>
    </row>
    <row r="158" spans="1:39" ht="30" customHeight="1" x14ac:dyDescent="0.3">
      <c r="A158" s="33" t="s">
        <v>446</v>
      </c>
      <c r="B158" s="33"/>
      <c r="C158" s="33"/>
      <c r="D158" s="33"/>
      <c r="E158" s="34"/>
      <c r="F158" s="35"/>
      <c r="G158" s="34"/>
      <c r="H158" s="35"/>
      <c r="I158" s="34"/>
      <c r="J158" s="35"/>
      <c r="K158" s="34"/>
      <c r="L158" s="35"/>
      <c r="M158" s="33"/>
      <c r="N158" s="2" t="s">
        <v>383</v>
      </c>
    </row>
    <row r="159" spans="1:39" ht="30" customHeight="1" x14ac:dyDescent="0.3">
      <c r="A159" s="8" t="s">
        <v>448</v>
      </c>
      <c r="B159" s="8" t="s">
        <v>208</v>
      </c>
      <c r="C159" s="8" t="s">
        <v>209</v>
      </c>
      <c r="D159" s="9">
        <v>1.4999999999999999E-2</v>
      </c>
      <c r="E159" s="12">
        <f>단가대비표!O43</f>
        <v>0</v>
      </c>
      <c r="F159" s="13">
        <f>TRUNC(E159*D159,1)</f>
        <v>0</v>
      </c>
      <c r="G159" s="12">
        <f>단가대비표!P43</f>
        <v>132552</v>
      </c>
      <c r="H159" s="13">
        <f>TRUNC(G159*D159,1)</f>
        <v>1988.2</v>
      </c>
      <c r="I159" s="12">
        <f>단가대비표!V43</f>
        <v>0</v>
      </c>
      <c r="J159" s="13">
        <f>TRUNC(I159*D159,1)</f>
        <v>0</v>
      </c>
      <c r="K159" s="12">
        <f>TRUNC(E159+G159+I159,1)</f>
        <v>132552</v>
      </c>
      <c r="L159" s="13">
        <f>TRUNC(F159+H159+J159,1)</f>
        <v>1988.2</v>
      </c>
      <c r="M159" s="8" t="s">
        <v>51</v>
      </c>
      <c r="N159" s="5" t="s">
        <v>383</v>
      </c>
      <c r="O159" s="5" t="s">
        <v>449</v>
      </c>
      <c r="P159" s="5" t="s">
        <v>62</v>
      </c>
      <c r="Q159" s="5" t="s">
        <v>62</v>
      </c>
      <c r="R159" s="5" t="s">
        <v>61</v>
      </c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5" t="s">
        <v>51</v>
      </c>
      <c r="AK159" s="5" t="s">
        <v>450</v>
      </c>
      <c r="AL159" s="5" t="s">
        <v>51</v>
      </c>
      <c r="AM159" s="5" t="s">
        <v>51</v>
      </c>
    </row>
    <row r="160" spans="1:39" ht="30" customHeight="1" x14ac:dyDescent="0.3">
      <c r="A160" s="8" t="s">
        <v>207</v>
      </c>
      <c r="B160" s="8" t="s">
        <v>208</v>
      </c>
      <c r="C160" s="8" t="s">
        <v>209</v>
      </c>
      <c r="D160" s="9">
        <v>3.0000000000000001E-3</v>
      </c>
      <c r="E160" s="12">
        <f>단가대비표!O36</f>
        <v>0</v>
      </c>
      <c r="F160" s="13">
        <f>TRUNC(E160*D160,1)</f>
        <v>0</v>
      </c>
      <c r="G160" s="12">
        <f>단가대비표!P36</f>
        <v>94338</v>
      </c>
      <c r="H160" s="13">
        <f>TRUNC(G160*D160,1)</f>
        <v>283</v>
      </c>
      <c r="I160" s="12">
        <f>단가대비표!V36</f>
        <v>0</v>
      </c>
      <c r="J160" s="13">
        <f>TRUNC(I160*D160,1)</f>
        <v>0</v>
      </c>
      <c r="K160" s="12">
        <f>TRUNC(E160+G160+I160,1)</f>
        <v>94338</v>
      </c>
      <c r="L160" s="13">
        <f>TRUNC(F160+H160+J160,1)</f>
        <v>283</v>
      </c>
      <c r="M160" s="8" t="s">
        <v>51</v>
      </c>
      <c r="N160" s="5" t="s">
        <v>383</v>
      </c>
      <c r="O160" s="5" t="s">
        <v>210</v>
      </c>
      <c r="P160" s="5" t="s">
        <v>62</v>
      </c>
      <c r="Q160" s="5" t="s">
        <v>62</v>
      </c>
      <c r="R160" s="5" t="s">
        <v>61</v>
      </c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5" t="s">
        <v>51</v>
      </c>
      <c r="AK160" s="5" t="s">
        <v>451</v>
      </c>
      <c r="AL160" s="5" t="s">
        <v>51</v>
      </c>
      <c r="AM160" s="5" t="s">
        <v>51</v>
      </c>
    </row>
    <row r="161" spans="1:39" ht="30" customHeight="1" x14ac:dyDescent="0.3">
      <c r="A161" s="8" t="s">
        <v>204</v>
      </c>
      <c r="B161" s="8" t="s">
        <v>51</v>
      </c>
      <c r="C161" s="8" t="s">
        <v>51</v>
      </c>
      <c r="D161" s="9"/>
      <c r="E161" s="12"/>
      <c r="F161" s="13">
        <f>TRUNC(SUMIF(N159:N160, N158, F159:F160),0)</f>
        <v>0</v>
      </c>
      <c r="G161" s="12"/>
      <c r="H161" s="13">
        <f>TRUNC(SUMIF(N159:N160, N158, H159:H160),0)</f>
        <v>2271</v>
      </c>
      <c r="I161" s="12"/>
      <c r="J161" s="13">
        <f>TRUNC(SUMIF(N159:N160, N158, J159:J160),0)</f>
        <v>0</v>
      </c>
      <c r="K161" s="12"/>
      <c r="L161" s="13">
        <f>F161+H161+J161</f>
        <v>2271</v>
      </c>
      <c r="M161" s="8" t="s">
        <v>51</v>
      </c>
      <c r="N161" s="5" t="s">
        <v>70</v>
      </c>
      <c r="O161" s="5" t="s">
        <v>70</v>
      </c>
      <c r="P161" s="5" t="s">
        <v>51</v>
      </c>
      <c r="Q161" s="5" t="s">
        <v>51</v>
      </c>
      <c r="R161" s="5" t="s">
        <v>51</v>
      </c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5" t="s">
        <v>51</v>
      </c>
      <c r="AK161" s="5" t="s">
        <v>51</v>
      </c>
      <c r="AL161" s="5" t="s">
        <v>51</v>
      </c>
      <c r="AM161" s="5" t="s">
        <v>51</v>
      </c>
    </row>
    <row r="162" spans="1:39" ht="30" customHeight="1" x14ac:dyDescent="0.3">
      <c r="A162" s="9"/>
      <c r="B162" s="9"/>
      <c r="C162" s="9"/>
      <c r="D162" s="9"/>
      <c r="E162" s="12"/>
      <c r="F162" s="13"/>
      <c r="G162" s="12"/>
      <c r="H162" s="13"/>
      <c r="I162" s="12"/>
      <c r="J162" s="13"/>
      <c r="K162" s="12"/>
      <c r="L162" s="13"/>
      <c r="M162" s="9"/>
    </row>
    <row r="163" spans="1:39" ht="30" customHeight="1" x14ac:dyDescent="0.3">
      <c r="A163" s="33" t="s">
        <v>452</v>
      </c>
      <c r="B163" s="33"/>
      <c r="C163" s="33"/>
      <c r="D163" s="33"/>
      <c r="E163" s="34"/>
      <c r="F163" s="35"/>
      <c r="G163" s="34"/>
      <c r="H163" s="35"/>
      <c r="I163" s="34"/>
      <c r="J163" s="35"/>
      <c r="K163" s="34"/>
      <c r="L163" s="35"/>
      <c r="M163" s="33"/>
      <c r="N163" s="2" t="s">
        <v>403</v>
      </c>
    </row>
    <row r="164" spans="1:39" ht="30" customHeight="1" x14ac:dyDescent="0.3">
      <c r="A164" s="8" t="s">
        <v>400</v>
      </c>
      <c r="B164" s="8" t="s">
        <v>401</v>
      </c>
      <c r="C164" s="8" t="s">
        <v>59</v>
      </c>
      <c r="D164" s="9">
        <v>0.22939999999999999</v>
      </c>
      <c r="E164" s="12">
        <f>단가대비표!O5</f>
        <v>0</v>
      </c>
      <c r="F164" s="13">
        <f>TRUNC(E164*D164,1)</f>
        <v>0</v>
      </c>
      <c r="G164" s="12">
        <f>단가대비표!P5</f>
        <v>0</v>
      </c>
      <c r="H164" s="13">
        <f>TRUNC(G164*D164,1)</f>
        <v>0</v>
      </c>
      <c r="I164" s="12">
        <f>단가대비표!V5</f>
        <v>544</v>
      </c>
      <c r="J164" s="13">
        <f>TRUNC(I164*D164,1)</f>
        <v>124.7</v>
      </c>
      <c r="K164" s="12">
        <f>TRUNC(E164+G164+I164,1)</f>
        <v>544</v>
      </c>
      <c r="L164" s="13">
        <f>TRUNC(F164+H164+J164,1)</f>
        <v>124.7</v>
      </c>
      <c r="M164" s="8" t="s">
        <v>456</v>
      </c>
      <c r="N164" s="5" t="s">
        <v>403</v>
      </c>
      <c r="O164" s="5" t="s">
        <v>457</v>
      </c>
      <c r="P164" s="5" t="s">
        <v>62</v>
      </c>
      <c r="Q164" s="5" t="s">
        <v>62</v>
      </c>
      <c r="R164" s="5" t="s">
        <v>61</v>
      </c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5" t="s">
        <v>51</v>
      </c>
      <c r="AK164" s="5" t="s">
        <v>458</v>
      </c>
      <c r="AL164" s="5" t="s">
        <v>51</v>
      </c>
      <c r="AM164" s="5" t="s">
        <v>51</v>
      </c>
    </row>
    <row r="165" spans="1:39" ht="30" customHeight="1" x14ac:dyDescent="0.3">
      <c r="A165" s="8" t="s">
        <v>204</v>
      </c>
      <c r="B165" s="8" t="s">
        <v>51</v>
      </c>
      <c r="C165" s="8" t="s">
        <v>51</v>
      </c>
      <c r="D165" s="9"/>
      <c r="E165" s="12"/>
      <c r="F165" s="13">
        <f>TRUNC(SUMIF(N164:N164, N163, F164:F164),0)</f>
        <v>0</v>
      </c>
      <c r="G165" s="12"/>
      <c r="H165" s="13">
        <f>TRUNC(SUMIF(N164:N164, N163, H164:H164),0)</f>
        <v>0</v>
      </c>
      <c r="I165" s="12"/>
      <c r="J165" s="13">
        <f>TRUNC(SUMIF(N164:N164, N163, J164:J164),0)</f>
        <v>124</v>
      </c>
      <c r="K165" s="12"/>
      <c r="L165" s="13">
        <f>F165+H165+J165</f>
        <v>124</v>
      </c>
      <c r="M165" s="8" t="s">
        <v>51</v>
      </c>
      <c r="N165" s="5" t="s">
        <v>70</v>
      </c>
      <c r="O165" s="5" t="s">
        <v>70</v>
      </c>
      <c r="P165" s="5" t="s">
        <v>51</v>
      </c>
      <c r="Q165" s="5" t="s">
        <v>51</v>
      </c>
      <c r="R165" s="5" t="s">
        <v>51</v>
      </c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5" t="s">
        <v>51</v>
      </c>
      <c r="AK165" s="5" t="s">
        <v>51</v>
      </c>
      <c r="AL165" s="5" t="s">
        <v>51</v>
      </c>
      <c r="AM165" s="5" t="s">
        <v>51</v>
      </c>
    </row>
    <row r="166" spans="1:39" ht="30" customHeight="1" x14ac:dyDescent="0.3">
      <c r="A166" s="9"/>
      <c r="B166" s="9"/>
      <c r="C166" s="9"/>
      <c r="D166" s="9"/>
      <c r="E166" s="12"/>
      <c r="F166" s="13"/>
      <c r="G166" s="12"/>
      <c r="H166" s="13"/>
      <c r="I166" s="12"/>
      <c r="J166" s="13"/>
      <c r="K166" s="12"/>
      <c r="L166" s="13"/>
      <c r="M166" s="9"/>
    </row>
    <row r="167" spans="1:39" ht="30" customHeight="1" x14ac:dyDescent="0.3">
      <c r="A167" s="33" t="s">
        <v>459</v>
      </c>
      <c r="B167" s="33"/>
      <c r="C167" s="33"/>
      <c r="D167" s="33"/>
      <c r="E167" s="34"/>
      <c r="F167" s="35"/>
      <c r="G167" s="34"/>
      <c r="H167" s="35"/>
      <c r="I167" s="34"/>
      <c r="J167" s="35"/>
      <c r="K167" s="34"/>
      <c r="L167" s="35"/>
      <c r="M167" s="33"/>
      <c r="N167" s="2" t="s">
        <v>264</v>
      </c>
    </row>
    <row r="168" spans="1:39" ht="30" customHeight="1" x14ac:dyDescent="0.3">
      <c r="A168" s="8" t="s">
        <v>302</v>
      </c>
      <c r="B168" s="8" t="s">
        <v>208</v>
      </c>
      <c r="C168" s="8" t="s">
        <v>209</v>
      </c>
      <c r="D168" s="9">
        <v>1.4E-2</v>
      </c>
      <c r="E168" s="12">
        <f>단가대비표!O44</f>
        <v>0</v>
      </c>
      <c r="F168" s="13">
        <f>TRUNC(E168*D168,1)</f>
        <v>0</v>
      </c>
      <c r="G168" s="12">
        <f>단가대비표!P44</f>
        <v>144150</v>
      </c>
      <c r="H168" s="13">
        <f>TRUNC(G168*D168,1)</f>
        <v>2018.1</v>
      </c>
      <c r="I168" s="12">
        <f>단가대비표!V44</f>
        <v>0</v>
      </c>
      <c r="J168" s="13">
        <f>TRUNC(I168*D168,1)</f>
        <v>0</v>
      </c>
      <c r="K168" s="12">
        <f t="shared" ref="K168:L170" si="25">TRUNC(E168+G168+I168,1)</f>
        <v>144150</v>
      </c>
      <c r="L168" s="13">
        <f t="shared" si="25"/>
        <v>2018.1</v>
      </c>
      <c r="M168" s="8" t="s">
        <v>51</v>
      </c>
      <c r="N168" s="5" t="s">
        <v>264</v>
      </c>
      <c r="O168" s="5" t="s">
        <v>303</v>
      </c>
      <c r="P168" s="5" t="s">
        <v>62</v>
      </c>
      <c r="Q168" s="5" t="s">
        <v>62</v>
      </c>
      <c r="R168" s="5" t="s">
        <v>61</v>
      </c>
      <c r="S168" s="1"/>
      <c r="T168" s="1"/>
      <c r="U168" s="1"/>
      <c r="V168" s="1">
        <v>1</v>
      </c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5" t="s">
        <v>51</v>
      </c>
      <c r="AK168" s="5" t="s">
        <v>462</v>
      </c>
      <c r="AL168" s="5" t="s">
        <v>51</v>
      </c>
      <c r="AM168" s="5" t="s">
        <v>51</v>
      </c>
    </row>
    <row r="169" spans="1:39" ht="30" customHeight="1" x14ac:dyDescent="0.3">
      <c r="A169" s="8" t="s">
        <v>207</v>
      </c>
      <c r="B169" s="8" t="s">
        <v>208</v>
      </c>
      <c r="C169" s="8" t="s">
        <v>209</v>
      </c>
      <c r="D169" s="9">
        <v>3.0000000000000001E-3</v>
      </c>
      <c r="E169" s="12">
        <f>단가대비표!O36</f>
        <v>0</v>
      </c>
      <c r="F169" s="13">
        <f>TRUNC(E169*D169,1)</f>
        <v>0</v>
      </c>
      <c r="G169" s="12">
        <f>단가대비표!P36</f>
        <v>94338</v>
      </c>
      <c r="H169" s="13">
        <f>TRUNC(G169*D169,1)</f>
        <v>283</v>
      </c>
      <c r="I169" s="12">
        <f>단가대비표!V36</f>
        <v>0</v>
      </c>
      <c r="J169" s="13">
        <f>TRUNC(I169*D169,1)</f>
        <v>0</v>
      </c>
      <c r="K169" s="12">
        <f t="shared" si="25"/>
        <v>94338</v>
      </c>
      <c r="L169" s="13">
        <f t="shared" si="25"/>
        <v>283</v>
      </c>
      <c r="M169" s="8" t="s">
        <v>51</v>
      </c>
      <c r="N169" s="5" t="s">
        <v>264</v>
      </c>
      <c r="O169" s="5" t="s">
        <v>210</v>
      </c>
      <c r="P169" s="5" t="s">
        <v>62</v>
      </c>
      <c r="Q169" s="5" t="s">
        <v>62</v>
      </c>
      <c r="R169" s="5" t="s">
        <v>61</v>
      </c>
      <c r="S169" s="1"/>
      <c r="T169" s="1"/>
      <c r="U169" s="1"/>
      <c r="V169" s="1">
        <v>1</v>
      </c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5" t="s">
        <v>51</v>
      </c>
      <c r="AK169" s="5" t="s">
        <v>463</v>
      </c>
      <c r="AL169" s="5" t="s">
        <v>51</v>
      </c>
      <c r="AM169" s="5" t="s">
        <v>51</v>
      </c>
    </row>
    <row r="170" spans="1:39" ht="30" customHeight="1" x14ac:dyDescent="0.3">
      <c r="A170" s="8" t="s">
        <v>306</v>
      </c>
      <c r="B170" s="8" t="s">
        <v>343</v>
      </c>
      <c r="C170" s="8" t="s">
        <v>308</v>
      </c>
      <c r="D170" s="9">
        <v>1</v>
      </c>
      <c r="E170" s="12">
        <v>0</v>
      </c>
      <c r="F170" s="13">
        <f>TRUNC(E170*D170,1)</f>
        <v>0</v>
      </c>
      <c r="G170" s="12">
        <v>0</v>
      </c>
      <c r="H170" s="13">
        <f>TRUNC(G170*D170,1)</f>
        <v>0</v>
      </c>
      <c r="I170" s="12">
        <f>TRUNC(SUMIF(V168:V170, RIGHTB(O170, 1), H168:H170)*U170, 2)</f>
        <v>46.02</v>
      </c>
      <c r="J170" s="13">
        <f>TRUNC(I170*D170,1)</f>
        <v>46</v>
      </c>
      <c r="K170" s="12">
        <f t="shared" si="25"/>
        <v>46</v>
      </c>
      <c r="L170" s="13">
        <f t="shared" si="25"/>
        <v>46</v>
      </c>
      <c r="M170" s="8" t="s">
        <v>51</v>
      </c>
      <c r="N170" s="5" t="s">
        <v>264</v>
      </c>
      <c r="O170" s="5" t="s">
        <v>309</v>
      </c>
      <c r="P170" s="5" t="s">
        <v>62</v>
      </c>
      <c r="Q170" s="5" t="s">
        <v>62</v>
      </c>
      <c r="R170" s="5" t="s">
        <v>62</v>
      </c>
      <c r="S170" s="1">
        <v>1</v>
      </c>
      <c r="T170" s="1">
        <v>2</v>
      </c>
      <c r="U170" s="1">
        <v>0.02</v>
      </c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5" t="s">
        <v>51</v>
      </c>
      <c r="AK170" s="5" t="s">
        <v>464</v>
      </c>
      <c r="AL170" s="5" t="s">
        <v>51</v>
      </c>
      <c r="AM170" s="5" t="s">
        <v>51</v>
      </c>
    </row>
    <row r="171" spans="1:39" ht="30" customHeight="1" x14ac:dyDescent="0.3">
      <c r="A171" s="8" t="s">
        <v>204</v>
      </c>
      <c r="B171" s="8" t="s">
        <v>51</v>
      </c>
      <c r="C171" s="8" t="s">
        <v>51</v>
      </c>
      <c r="D171" s="9"/>
      <c r="E171" s="12"/>
      <c r="F171" s="13">
        <f>TRUNC(SUMIF(N168:N170, N167, F168:F170),0)</f>
        <v>0</v>
      </c>
      <c r="G171" s="12"/>
      <c r="H171" s="13">
        <f>TRUNC(SUMIF(N168:N170, N167, H168:H170),0)</f>
        <v>2301</v>
      </c>
      <c r="I171" s="12"/>
      <c r="J171" s="13">
        <f>TRUNC(SUMIF(N168:N170, N167, J168:J170),0)</f>
        <v>46</v>
      </c>
      <c r="K171" s="12"/>
      <c r="L171" s="13">
        <f>F171+H171+J171</f>
        <v>2347</v>
      </c>
      <c r="M171" s="8" t="s">
        <v>51</v>
      </c>
      <c r="N171" s="5" t="s">
        <v>70</v>
      </c>
      <c r="O171" s="5" t="s">
        <v>70</v>
      </c>
      <c r="P171" s="5" t="s">
        <v>51</v>
      </c>
      <c r="Q171" s="5" t="s">
        <v>51</v>
      </c>
      <c r="R171" s="5" t="s">
        <v>51</v>
      </c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5" t="s">
        <v>51</v>
      </c>
      <c r="AK171" s="5" t="s">
        <v>51</v>
      </c>
      <c r="AL171" s="5" t="s">
        <v>51</v>
      </c>
      <c r="AM171" s="5" t="s">
        <v>51</v>
      </c>
    </row>
    <row r="172" spans="1:39" ht="30" customHeight="1" x14ac:dyDescent="0.3">
      <c r="A172" s="9"/>
      <c r="B172" s="9"/>
      <c r="C172" s="9"/>
      <c r="D172" s="9"/>
      <c r="E172" s="12"/>
      <c r="F172" s="13"/>
      <c r="G172" s="12"/>
      <c r="H172" s="13"/>
      <c r="I172" s="12"/>
      <c r="J172" s="13"/>
      <c r="K172" s="12"/>
      <c r="L172" s="13"/>
      <c r="M172" s="9"/>
    </row>
    <row r="173" spans="1:39" ht="30" customHeight="1" x14ac:dyDescent="0.3">
      <c r="A173" s="33" t="s">
        <v>465</v>
      </c>
      <c r="B173" s="33"/>
      <c r="C173" s="33"/>
      <c r="D173" s="33"/>
      <c r="E173" s="34"/>
      <c r="F173" s="35"/>
      <c r="G173" s="34"/>
      <c r="H173" s="35"/>
      <c r="I173" s="34"/>
      <c r="J173" s="35"/>
      <c r="K173" s="34"/>
      <c r="L173" s="35"/>
      <c r="M173" s="33"/>
      <c r="N173" s="2" t="s">
        <v>297</v>
      </c>
    </row>
    <row r="174" spans="1:39" ht="30" customHeight="1" x14ac:dyDescent="0.3">
      <c r="A174" s="8" t="s">
        <v>322</v>
      </c>
      <c r="B174" s="8" t="s">
        <v>208</v>
      </c>
      <c r="C174" s="8" t="s">
        <v>209</v>
      </c>
      <c r="D174" s="9">
        <v>0.06</v>
      </c>
      <c r="E174" s="12">
        <f>단가대비표!O41</f>
        <v>0</v>
      </c>
      <c r="F174" s="13">
        <f>TRUNC(E174*D174,1)</f>
        <v>0</v>
      </c>
      <c r="G174" s="12">
        <f>단가대비표!P41</f>
        <v>148851</v>
      </c>
      <c r="H174" s="13">
        <f>TRUNC(G174*D174,1)</f>
        <v>8931</v>
      </c>
      <c r="I174" s="12">
        <f>단가대비표!V41</f>
        <v>0</v>
      </c>
      <c r="J174" s="13">
        <f>TRUNC(I174*D174,1)</f>
        <v>0</v>
      </c>
      <c r="K174" s="12">
        <f t="shared" ref="K174:L176" si="26">TRUNC(E174+G174+I174,1)</f>
        <v>148851</v>
      </c>
      <c r="L174" s="13">
        <f t="shared" si="26"/>
        <v>8931</v>
      </c>
      <c r="M174" s="8" t="s">
        <v>51</v>
      </c>
      <c r="N174" s="5" t="s">
        <v>297</v>
      </c>
      <c r="O174" s="5" t="s">
        <v>323</v>
      </c>
      <c r="P174" s="5" t="s">
        <v>62</v>
      </c>
      <c r="Q174" s="5" t="s">
        <v>62</v>
      </c>
      <c r="R174" s="5" t="s">
        <v>61</v>
      </c>
      <c r="S174" s="1"/>
      <c r="T174" s="1"/>
      <c r="U174" s="1"/>
      <c r="V174" s="1">
        <v>1</v>
      </c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5" t="s">
        <v>51</v>
      </c>
      <c r="AK174" s="5" t="s">
        <v>468</v>
      </c>
      <c r="AL174" s="5" t="s">
        <v>51</v>
      </c>
      <c r="AM174" s="5" t="s">
        <v>51</v>
      </c>
    </row>
    <row r="175" spans="1:39" ht="30" customHeight="1" x14ac:dyDescent="0.3">
      <c r="A175" s="8" t="s">
        <v>207</v>
      </c>
      <c r="B175" s="8" t="s">
        <v>208</v>
      </c>
      <c r="C175" s="8" t="s">
        <v>209</v>
      </c>
      <c r="D175" s="9">
        <v>6.0000000000000001E-3</v>
      </c>
      <c r="E175" s="12">
        <f>단가대비표!O36</f>
        <v>0</v>
      </c>
      <c r="F175" s="13">
        <f>TRUNC(E175*D175,1)</f>
        <v>0</v>
      </c>
      <c r="G175" s="12">
        <f>단가대비표!P36</f>
        <v>94338</v>
      </c>
      <c r="H175" s="13">
        <f>TRUNC(G175*D175,1)</f>
        <v>566</v>
      </c>
      <c r="I175" s="12">
        <f>단가대비표!V36</f>
        <v>0</v>
      </c>
      <c r="J175" s="13">
        <f>TRUNC(I175*D175,1)</f>
        <v>0</v>
      </c>
      <c r="K175" s="12">
        <f t="shared" si="26"/>
        <v>94338</v>
      </c>
      <c r="L175" s="13">
        <f t="shared" si="26"/>
        <v>566</v>
      </c>
      <c r="M175" s="8" t="s">
        <v>51</v>
      </c>
      <c r="N175" s="5" t="s">
        <v>297</v>
      </c>
      <c r="O175" s="5" t="s">
        <v>210</v>
      </c>
      <c r="P175" s="5" t="s">
        <v>62</v>
      </c>
      <c r="Q175" s="5" t="s">
        <v>62</v>
      </c>
      <c r="R175" s="5" t="s">
        <v>61</v>
      </c>
      <c r="S175" s="1"/>
      <c r="T175" s="1"/>
      <c r="U175" s="1"/>
      <c r="V175" s="1">
        <v>1</v>
      </c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5" t="s">
        <v>51</v>
      </c>
      <c r="AK175" s="5" t="s">
        <v>469</v>
      </c>
      <c r="AL175" s="5" t="s">
        <v>51</v>
      </c>
      <c r="AM175" s="5" t="s">
        <v>51</v>
      </c>
    </row>
    <row r="176" spans="1:39" ht="30" customHeight="1" x14ac:dyDescent="0.3">
      <c r="A176" s="8" t="s">
        <v>306</v>
      </c>
      <c r="B176" s="8" t="s">
        <v>343</v>
      </c>
      <c r="C176" s="8" t="s">
        <v>308</v>
      </c>
      <c r="D176" s="9">
        <v>1</v>
      </c>
      <c r="E176" s="12">
        <v>0</v>
      </c>
      <c r="F176" s="13">
        <f>TRUNC(E176*D176,1)</f>
        <v>0</v>
      </c>
      <c r="G176" s="12">
        <v>0</v>
      </c>
      <c r="H176" s="13">
        <f>TRUNC(G176*D176,1)</f>
        <v>0</v>
      </c>
      <c r="I176" s="12">
        <f>TRUNC(SUMIF(V174:V176, RIGHTB(O176, 1), H174:H176)*U176, 2)</f>
        <v>189.94</v>
      </c>
      <c r="J176" s="13">
        <f>TRUNC(I176*D176,1)</f>
        <v>189.9</v>
      </c>
      <c r="K176" s="12">
        <f t="shared" si="26"/>
        <v>189.9</v>
      </c>
      <c r="L176" s="13">
        <f t="shared" si="26"/>
        <v>189.9</v>
      </c>
      <c r="M176" s="8" t="s">
        <v>51</v>
      </c>
      <c r="N176" s="5" t="s">
        <v>297</v>
      </c>
      <c r="O176" s="5" t="s">
        <v>309</v>
      </c>
      <c r="P176" s="5" t="s">
        <v>62</v>
      </c>
      <c r="Q176" s="5" t="s">
        <v>62</v>
      </c>
      <c r="R176" s="5" t="s">
        <v>62</v>
      </c>
      <c r="S176" s="1">
        <v>1</v>
      </c>
      <c r="T176" s="1">
        <v>2</v>
      </c>
      <c r="U176" s="1">
        <v>0.02</v>
      </c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5" t="s">
        <v>51</v>
      </c>
      <c r="AK176" s="5" t="s">
        <v>470</v>
      </c>
      <c r="AL176" s="5" t="s">
        <v>51</v>
      </c>
      <c r="AM176" s="5" t="s">
        <v>51</v>
      </c>
    </row>
    <row r="177" spans="1:39" ht="30" customHeight="1" x14ac:dyDescent="0.3">
      <c r="A177" s="8" t="s">
        <v>204</v>
      </c>
      <c r="B177" s="8" t="s">
        <v>51</v>
      </c>
      <c r="C177" s="8" t="s">
        <v>51</v>
      </c>
      <c r="D177" s="9"/>
      <c r="E177" s="12"/>
      <c r="F177" s="13">
        <f>TRUNC(SUMIF(N174:N176, N173, F174:F176),0)</f>
        <v>0</v>
      </c>
      <c r="G177" s="12"/>
      <c r="H177" s="13">
        <f>TRUNC(SUMIF(N174:N176, N173, H174:H176),0)</f>
        <v>9497</v>
      </c>
      <c r="I177" s="12"/>
      <c r="J177" s="13">
        <f>TRUNC(SUMIF(N174:N176, N173, J174:J176),0)</f>
        <v>189</v>
      </c>
      <c r="K177" s="12"/>
      <c r="L177" s="13">
        <f>F177+H177+J177</f>
        <v>9686</v>
      </c>
      <c r="M177" s="8" t="s">
        <v>51</v>
      </c>
      <c r="N177" s="5" t="s">
        <v>70</v>
      </c>
      <c r="O177" s="5" t="s">
        <v>70</v>
      </c>
      <c r="P177" s="5" t="s">
        <v>51</v>
      </c>
      <c r="Q177" s="5" t="s">
        <v>51</v>
      </c>
      <c r="R177" s="5" t="s">
        <v>51</v>
      </c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5" t="s">
        <v>51</v>
      </c>
      <c r="AK177" s="5" t="s">
        <v>51</v>
      </c>
      <c r="AL177" s="5" t="s">
        <v>51</v>
      </c>
      <c r="AM177" s="5" t="s">
        <v>51</v>
      </c>
    </row>
    <row r="178" spans="1:39" ht="30" customHeight="1" x14ac:dyDescent="0.3">
      <c r="A178" s="9"/>
      <c r="B178" s="9"/>
      <c r="C178" s="9"/>
      <c r="D178" s="9"/>
      <c r="E178" s="12"/>
      <c r="F178" s="13"/>
      <c r="G178" s="12"/>
      <c r="H178" s="13"/>
      <c r="I178" s="12"/>
      <c r="J178" s="13"/>
      <c r="K178" s="12"/>
      <c r="L178" s="13"/>
      <c r="M178" s="9"/>
    </row>
    <row r="179" spans="1:39" ht="30" customHeight="1" x14ac:dyDescent="0.3">
      <c r="A179" s="33" t="s">
        <v>471</v>
      </c>
      <c r="B179" s="33"/>
      <c r="C179" s="33"/>
      <c r="D179" s="33"/>
      <c r="E179" s="34"/>
      <c r="F179" s="35"/>
      <c r="G179" s="34"/>
      <c r="H179" s="35"/>
      <c r="I179" s="34"/>
      <c r="J179" s="35"/>
      <c r="K179" s="34"/>
      <c r="L179" s="35"/>
      <c r="M179" s="33"/>
      <c r="N179" s="2" t="s">
        <v>349</v>
      </c>
    </row>
    <row r="180" spans="1:39" ht="30" customHeight="1" x14ac:dyDescent="0.3">
      <c r="A180" s="8" t="s">
        <v>473</v>
      </c>
      <c r="B180" s="8" t="s">
        <v>474</v>
      </c>
      <c r="C180" s="8" t="s">
        <v>393</v>
      </c>
      <c r="D180" s="9">
        <v>0.29599999999999999</v>
      </c>
      <c r="E180" s="12">
        <f>단가대비표!O31</f>
        <v>2705.55</v>
      </c>
      <c r="F180" s="13">
        <f>TRUNC(E180*D180,1)</f>
        <v>800.8</v>
      </c>
      <c r="G180" s="12">
        <f>단가대비표!P31</f>
        <v>0</v>
      </c>
      <c r="H180" s="13">
        <f>TRUNC(G180*D180,1)</f>
        <v>0</v>
      </c>
      <c r="I180" s="12">
        <f>단가대비표!V31</f>
        <v>0</v>
      </c>
      <c r="J180" s="13">
        <f>TRUNC(I180*D180,1)</f>
        <v>0</v>
      </c>
      <c r="K180" s="12">
        <f>TRUNC(E180+G180+I180,1)</f>
        <v>2705.5</v>
      </c>
      <c r="L180" s="13">
        <f>TRUNC(F180+H180+J180,1)</f>
        <v>800.8</v>
      </c>
      <c r="M180" s="8" t="s">
        <v>51</v>
      </c>
      <c r="N180" s="5" t="s">
        <v>349</v>
      </c>
      <c r="O180" s="5" t="s">
        <v>475</v>
      </c>
      <c r="P180" s="5" t="s">
        <v>62</v>
      </c>
      <c r="Q180" s="5" t="s">
        <v>62</v>
      </c>
      <c r="R180" s="5" t="s">
        <v>61</v>
      </c>
      <c r="S180" s="1"/>
      <c r="T180" s="1"/>
      <c r="U180" s="1"/>
      <c r="V180" s="1">
        <v>1</v>
      </c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5" t="s">
        <v>51</v>
      </c>
      <c r="AK180" s="5" t="s">
        <v>476</v>
      </c>
      <c r="AL180" s="5" t="s">
        <v>51</v>
      </c>
      <c r="AM180" s="5" t="s">
        <v>51</v>
      </c>
    </row>
    <row r="181" spans="1:39" ht="30" customHeight="1" x14ac:dyDescent="0.3">
      <c r="A181" s="8" t="s">
        <v>443</v>
      </c>
      <c r="B181" s="8" t="s">
        <v>477</v>
      </c>
      <c r="C181" s="8" t="s">
        <v>308</v>
      </c>
      <c r="D181" s="9">
        <v>1</v>
      </c>
      <c r="E181" s="12">
        <f>TRUNC(SUMIF(V180:V181, RIGHTB(O181, 1), F180:F181)*U181, 2)</f>
        <v>48.04</v>
      </c>
      <c r="F181" s="13">
        <f>TRUNC(E181*D181,1)</f>
        <v>48</v>
      </c>
      <c r="G181" s="12">
        <v>0</v>
      </c>
      <c r="H181" s="13">
        <f>TRUNC(G181*D181,1)</f>
        <v>0</v>
      </c>
      <c r="I181" s="12">
        <v>0</v>
      </c>
      <c r="J181" s="13">
        <f>TRUNC(I181*D181,1)</f>
        <v>0</v>
      </c>
      <c r="K181" s="12">
        <f>TRUNC(E181+G181+I181,1)</f>
        <v>48</v>
      </c>
      <c r="L181" s="13">
        <f>TRUNC(F181+H181+J181,1)</f>
        <v>48</v>
      </c>
      <c r="M181" s="8" t="s">
        <v>51</v>
      </c>
      <c r="N181" s="5" t="s">
        <v>349</v>
      </c>
      <c r="O181" s="5" t="s">
        <v>309</v>
      </c>
      <c r="P181" s="5" t="s">
        <v>62</v>
      </c>
      <c r="Q181" s="5" t="s">
        <v>62</v>
      </c>
      <c r="R181" s="5" t="s">
        <v>62</v>
      </c>
      <c r="S181" s="1">
        <v>0</v>
      </c>
      <c r="T181" s="1">
        <v>0</v>
      </c>
      <c r="U181" s="1">
        <v>0.06</v>
      </c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5" t="s">
        <v>51</v>
      </c>
      <c r="AK181" s="5" t="s">
        <v>478</v>
      </c>
      <c r="AL181" s="5" t="s">
        <v>51</v>
      </c>
      <c r="AM181" s="5" t="s">
        <v>51</v>
      </c>
    </row>
    <row r="182" spans="1:39" ht="30" customHeight="1" x14ac:dyDescent="0.3">
      <c r="A182" s="8" t="s">
        <v>204</v>
      </c>
      <c r="B182" s="8" t="s">
        <v>51</v>
      </c>
      <c r="C182" s="8" t="s">
        <v>51</v>
      </c>
      <c r="D182" s="9"/>
      <c r="E182" s="12"/>
      <c r="F182" s="13">
        <f>TRUNC(SUMIF(N180:N181, N179, F180:F181),0)</f>
        <v>848</v>
      </c>
      <c r="G182" s="12"/>
      <c r="H182" s="13">
        <f>TRUNC(SUMIF(N180:N181, N179, H180:H181),0)</f>
        <v>0</v>
      </c>
      <c r="I182" s="12"/>
      <c r="J182" s="13">
        <f>TRUNC(SUMIF(N180:N181, N179, J180:J181),0)</f>
        <v>0</v>
      </c>
      <c r="K182" s="12"/>
      <c r="L182" s="13">
        <f>F182+H182+J182</f>
        <v>848</v>
      </c>
      <c r="M182" s="8" t="s">
        <v>51</v>
      </c>
      <c r="N182" s="5" t="s">
        <v>70</v>
      </c>
      <c r="O182" s="5" t="s">
        <v>70</v>
      </c>
      <c r="P182" s="5" t="s">
        <v>51</v>
      </c>
      <c r="Q182" s="5" t="s">
        <v>51</v>
      </c>
      <c r="R182" s="5" t="s">
        <v>51</v>
      </c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5" t="s">
        <v>51</v>
      </c>
      <c r="AK182" s="5" t="s">
        <v>51</v>
      </c>
      <c r="AL182" s="5" t="s">
        <v>51</v>
      </c>
      <c r="AM182" s="5" t="s">
        <v>51</v>
      </c>
    </row>
    <row r="183" spans="1:39" ht="30" customHeight="1" x14ac:dyDescent="0.3">
      <c r="A183" s="9"/>
      <c r="B183" s="9"/>
      <c r="C183" s="9"/>
      <c r="D183" s="9"/>
      <c r="E183" s="12"/>
      <c r="F183" s="13"/>
      <c r="G183" s="12"/>
      <c r="H183" s="13"/>
      <c r="I183" s="12"/>
      <c r="J183" s="13"/>
      <c r="K183" s="12"/>
      <c r="L183" s="13"/>
      <c r="M183" s="9"/>
    </row>
    <row r="184" spans="1:39" ht="30" customHeight="1" x14ac:dyDescent="0.3">
      <c r="A184" s="33" t="s">
        <v>479</v>
      </c>
      <c r="B184" s="33"/>
      <c r="C184" s="33"/>
      <c r="D184" s="33"/>
      <c r="E184" s="34"/>
      <c r="F184" s="35"/>
      <c r="G184" s="34"/>
      <c r="H184" s="35"/>
      <c r="I184" s="34"/>
      <c r="J184" s="35"/>
      <c r="K184" s="34"/>
      <c r="L184" s="35"/>
      <c r="M184" s="33"/>
      <c r="N184" s="2" t="s">
        <v>353</v>
      </c>
    </row>
    <row r="185" spans="1:39" ht="30" customHeight="1" x14ac:dyDescent="0.3">
      <c r="A185" s="8" t="s">
        <v>448</v>
      </c>
      <c r="B185" s="8" t="s">
        <v>208</v>
      </c>
      <c r="C185" s="8" t="s">
        <v>209</v>
      </c>
      <c r="D185" s="9">
        <v>1.2E-2</v>
      </c>
      <c r="E185" s="12">
        <f>단가대비표!O43</f>
        <v>0</v>
      </c>
      <c r="F185" s="13">
        <f t="shared" ref="F185:F190" si="27">TRUNC(E185*D185,1)</f>
        <v>0</v>
      </c>
      <c r="G185" s="12">
        <f>단가대비표!P43</f>
        <v>132552</v>
      </c>
      <c r="H185" s="13">
        <f t="shared" ref="H185:H190" si="28">TRUNC(G185*D185,1)</f>
        <v>1590.6</v>
      </c>
      <c r="I185" s="12">
        <f>단가대비표!V43</f>
        <v>0</v>
      </c>
      <c r="J185" s="13">
        <f t="shared" ref="J185:J190" si="29">TRUNC(I185*D185,1)</f>
        <v>0</v>
      </c>
      <c r="K185" s="12">
        <f t="shared" ref="K185:L190" si="30">TRUNC(E185+G185+I185,1)</f>
        <v>132552</v>
      </c>
      <c r="L185" s="13">
        <f t="shared" si="30"/>
        <v>1590.6</v>
      </c>
      <c r="M185" s="8" t="s">
        <v>51</v>
      </c>
      <c r="N185" s="5" t="s">
        <v>353</v>
      </c>
      <c r="O185" s="5" t="s">
        <v>449</v>
      </c>
      <c r="P185" s="5" t="s">
        <v>62</v>
      </c>
      <c r="Q185" s="5" t="s">
        <v>62</v>
      </c>
      <c r="R185" s="5" t="s">
        <v>61</v>
      </c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5" t="s">
        <v>51</v>
      </c>
      <c r="AK185" s="5" t="s">
        <v>481</v>
      </c>
      <c r="AL185" s="5" t="s">
        <v>51</v>
      </c>
      <c r="AM185" s="5" t="s">
        <v>51</v>
      </c>
    </row>
    <row r="186" spans="1:39" ht="30" customHeight="1" x14ac:dyDescent="0.3">
      <c r="A186" s="8" t="s">
        <v>207</v>
      </c>
      <c r="B186" s="8" t="s">
        <v>208</v>
      </c>
      <c r="C186" s="8" t="s">
        <v>209</v>
      </c>
      <c r="D186" s="9">
        <v>2E-3</v>
      </c>
      <c r="E186" s="12">
        <f>단가대비표!O36</f>
        <v>0</v>
      </c>
      <c r="F186" s="13">
        <f t="shared" si="27"/>
        <v>0</v>
      </c>
      <c r="G186" s="12">
        <f>단가대비표!P36</f>
        <v>94338</v>
      </c>
      <c r="H186" s="13">
        <f t="shared" si="28"/>
        <v>188.6</v>
      </c>
      <c r="I186" s="12">
        <f>단가대비표!V36</f>
        <v>0</v>
      </c>
      <c r="J186" s="13">
        <f t="shared" si="29"/>
        <v>0</v>
      </c>
      <c r="K186" s="12">
        <f t="shared" si="30"/>
        <v>94338</v>
      </c>
      <c r="L186" s="13">
        <f t="shared" si="30"/>
        <v>188.6</v>
      </c>
      <c r="M186" s="8" t="s">
        <v>51</v>
      </c>
      <c r="N186" s="5" t="s">
        <v>353</v>
      </c>
      <c r="O186" s="5" t="s">
        <v>210</v>
      </c>
      <c r="P186" s="5" t="s">
        <v>62</v>
      </c>
      <c r="Q186" s="5" t="s">
        <v>62</v>
      </c>
      <c r="R186" s="5" t="s">
        <v>61</v>
      </c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5" t="s">
        <v>51</v>
      </c>
      <c r="AK186" s="5" t="s">
        <v>482</v>
      </c>
      <c r="AL186" s="5" t="s">
        <v>51</v>
      </c>
      <c r="AM186" s="5" t="s">
        <v>51</v>
      </c>
    </row>
    <row r="187" spans="1:39" ht="30" customHeight="1" x14ac:dyDescent="0.3">
      <c r="A187" s="8" t="s">
        <v>448</v>
      </c>
      <c r="B187" s="8" t="s">
        <v>208</v>
      </c>
      <c r="C187" s="8" t="s">
        <v>209</v>
      </c>
      <c r="D187" s="9">
        <v>1.2E-2</v>
      </c>
      <c r="E187" s="12">
        <f>단가대비표!O43</f>
        <v>0</v>
      </c>
      <c r="F187" s="13">
        <f t="shared" si="27"/>
        <v>0</v>
      </c>
      <c r="G187" s="12">
        <f>단가대비표!P43</f>
        <v>132552</v>
      </c>
      <c r="H187" s="13">
        <f t="shared" si="28"/>
        <v>1590.6</v>
      </c>
      <c r="I187" s="12">
        <f>단가대비표!V43</f>
        <v>0</v>
      </c>
      <c r="J187" s="13">
        <f t="shared" si="29"/>
        <v>0</v>
      </c>
      <c r="K187" s="12">
        <f t="shared" si="30"/>
        <v>132552</v>
      </c>
      <c r="L187" s="13">
        <f t="shared" si="30"/>
        <v>1590.6</v>
      </c>
      <c r="M187" s="8" t="s">
        <v>51</v>
      </c>
      <c r="N187" s="5" t="s">
        <v>353</v>
      </c>
      <c r="O187" s="5" t="s">
        <v>449</v>
      </c>
      <c r="P187" s="5" t="s">
        <v>62</v>
      </c>
      <c r="Q187" s="5" t="s">
        <v>62</v>
      </c>
      <c r="R187" s="5" t="s">
        <v>61</v>
      </c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5" t="s">
        <v>51</v>
      </c>
      <c r="AK187" s="5" t="s">
        <v>481</v>
      </c>
      <c r="AL187" s="5" t="s">
        <v>51</v>
      </c>
      <c r="AM187" s="5" t="s">
        <v>51</v>
      </c>
    </row>
    <row r="188" spans="1:39" ht="30" customHeight="1" x14ac:dyDescent="0.3">
      <c r="A188" s="8" t="s">
        <v>207</v>
      </c>
      <c r="B188" s="8" t="s">
        <v>208</v>
      </c>
      <c r="C188" s="8" t="s">
        <v>209</v>
      </c>
      <c r="D188" s="9">
        <v>2E-3</v>
      </c>
      <c r="E188" s="12">
        <f>단가대비표!O36</f>
        <v>0</v>
      </c>
      <c r="F188" s="13">
        <f t="shared" si="27"/>
        <v>0</v>
      </c>
      <c r="G188" s="12">
        <f>단가대비표!P36</f>
        <v>94338</v>
      </c>
      <c r="H188" s="13">
        <f t="shared" si="28"/>
        <v>188.6</v>
      </c>
      <c r="I188" s="12">
        <f>단가대비표!V36</f>
        <v>0</v>
      </c>
      <c r="J188" s="13">
        <f t="shared" si="29"/>
        <v>0</v>
      </c>
      <c r="K188" s="12">
        <f t="shared" si="30"/>
        <v>94338</v>
      </c>
      <c r="L188" s="13">
        <f t="shared" si="30"/>
        <v>188.6</v>
      </c>
      <c r="M188" s="8" t="s">
        <v>51</v>
      </c>
      <c r="N188" s="5" t="s">
        <v>353</v>
      </c>
      <c r="O188" s="5" t="s">
        <v>210</v>
      </c>
      <c r="P188" s="5" t="s">
        <v>62</v>
      </c>
      <c r="Q188" s="5" t="s">
        <v>62</v>
      </c>
      <c r="R188" s="5" t="s">
        <v>61</v>
      </c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5" t="s">
        <v>51</v>
      </c>
      <c r="AK188" s="5" t="s">
        <v>482</v>
      </c>
      <c r="AL188" s="5" t="s">
        <v>51</v>
      </c>
      <c r="AM188" s="5" t="s">
        <v>51</v>
      </c>
    </row>
    <row r="189" spans="1:39" ht="30" customHeight="1" x14ac:dyDescent="0.3">
      <c r="A189" s="8" t="s">
        <v>448</v>
      </c>
      <c r="B189" s="8" t="s">
        <v>208</v>
      </c>
      <c r="C189" s="8" t="s">
        <v>209</v>
      </c>
      <c r="D189" s="9">
        <v>1.2E-2</v>
      </c>
      <c r="E189" s="12">
        <f>단가대비표!O43</f>
        <v>0</v>
      </c>
      <c r="F189" s="13">
        <f t="shared" si="27"/>
        <v>0</v>
      </c>
      <c r="G189" s="12">
        <f>단가대비표!P43</f>
        <v>132552</v>
      </c>
      <c r="H189" s="13">
        <f t="shared" si="28"/>
        <v>1590.6</v>
      </c>
      <c r="I189" s="12">
        <f>단가대비표!V43</f>
        <v>0</v>
      </c>
      <c r="J189" s="13">
        <f t="shared" si="29"/>
        <v>0</v>
      </c>
      <c r="K189" s="12">
        <f t="shared" si="30"/>
        <v>132552</v>
      </c>
      <c r="L189" s="13">
        <f t="shared" si="30"/>
        <v>1590.6</v>
      </c>
      <c r="M189" s="8" t="s">
        <v>51</v>
      </c>
      <c r="N189" s="5" t="s">
        <v>353</v>
      </c>
      <c r="O189" s="5" t="s">
        <v>449</v>
      </c>
      <c r="P189" s="5" t="s">
        <v>62</v>
      </c>
      <c r="Q189" s="5" t="s">
        <v>62</v>
      </c>
      <c r="R189" s="5" t="s">
        <v>61</v>
      </c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5" t="s">
        <v>51</v>
      </c>
      <c r="AK189" s="5" t="s">
        <v>481</v>
      </c>
      <c r="AL189" s="5" t="s">
        <v>51</v>
      </c>
      <c r="AM189" s="5" t="s">
        <v>51</v>
      </c>
    </row>
    <row r="190" spans="1:39" ht="30" customHeight="1" x14ac:dyDescent="0.3">
      <c r="A190" s="8" t="s">
        <v>207</v>
      </c>
      <c r="B190" s="8" t="s">
        <v>208</v>
      </c>
      <c r="C190" s="8" t="s">
        <v>209</v>
      </c>
      <c r="D190" s="9">
        <v>2E-3</v>
      </c>
      <c r="E190" s="12">
        <f>단가대비표!O36</f>
        <v>0</v>
      </c>
      <c r="F190" s="13">
        <f t="shared" si="27"/>
        <v>0</v>
      </c>
      <c r="G190" s="12">
        <f>단가대비표!P36</f>
        <v>94338</v>
      </c>
      <c r="H190" s="13">
        <f t="shared" si="28"/>
        <v>188.6</v>
      </c>
      <c r="I190" s="12">
        <f>단가대비표!V36</f>
        <v>0</v>
      </c>
      <c r="J190" s="13">
        <f t="shared" si="29"/>
        <v>0</v>
      </c>
      <c r="K190" s="12">
        <f t="shared" si="30"/>
        <v>94338</v>
      </c>
      <c r="L190" s="13">
        <f t="shared" si="30"/>
        <v>188.6</v>
      </c>
      <c r="M190" s="8" t="s">
        <v>51</v>
      </c>
      <c r="N190" s="5" t="s">
        <v>353</v>
      </c>
      <c r="O190" s="5" t="s">
        <v>210</v>
      </c>
      <c r="P190" s="5" t="s">
        <v>62</v>
      </c>
      <c r="Q190" s="5" t="s">
        <v>62</v>
      </c>
      <c r="R190" s="5" t="s">
        <v>61</v>
      </c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5" t="s">
        <v>51</v>
      </c>
      <c r="AK190" s="5" t="s">
        <v>482</v>
      </c>
      <c r="AL190" s="5" t="s">
        <v>51</v>
      </c>
      <c r="AM190" s="5" t="s">
        <v>51</v>
      </c>
    </row>
    <row r="191" spans="1:39" ht="30" customHeight="1" x14ac:dyDescent="0.3">
      <c r="A191" s="8" t="s">
        <v>204</v>
      </c>
      <c r="B191" s="8" t="s">
        <v>51</v>
      </c>
      <c r="C191" s="8" t="s">
        <v>51</v>
      </c>
      <c r="D191" s="9"/>
      <c r="E191" s="12"/>
      <c r="F191" s="13">
        <f>TRUNC(SUMIF(N185:N190, N184, F185:F190),0)</f>
        <v>0</v>
      </c>
      <c r="G191" s="12"/>
      <c r="H191" s="13">
        <f>TRUNC(SUMIF(N185:N190, N184, H185:H190),0)</f>
        <v>5337</v>
      </c>
      <c r="I191" s="12"/>
      <c r="J191" s="13">
        <f>TRUNC(SUMIF(N185:N190, N184, J185:J190),0)</f>
        <v>0</v>
      </c>
      <c r="K191" s="12"/>
      <c r="L191" s="13">
        <f>F191+H191+J191</f>
        <v>5337</v>
      </c>
      <c r="M191" s="8" t="s">
        <v>51</v>
      </c>
      <c r="N191" s="5" t="s">
        <v>70</v>
      </c>
      <c r="O191" s="5" t="s">
        <v>70</v>
      </c>
      <c r="P191" s="5" t="s">
        <v>51</v>
      </c>
      <c r="Q191" s="5" t="s">
        <v>51</v>
      </c>
      <c r="R191" s="5" t="s">
        <v>51</v>
      </c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5" t="s">
        <v>51</v>
      </c>
      <c r="AK191" s="5" t="s">
        <v>51</v>
      </c>
      <c r="AL191" s="5" t="s">
        <v>51</v>
      </c>
      <c r="AM191" s="5" t="s">
        <v>51</v>
      </c>
    </row>
  </sheetData>
  <mergeCells count="63"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Y2:Y3"/>
    <mergeCell ref="N2:N3"/>
    <mergeCell ref="O2:O3"/>
    <mergeCell ref="P2:P3"/>
    <mergeCell ref="Q2:Q3"/>
    <mergeCell ref="R2:R3"/>
    <mergeCell ref="S2:S3"/>
    <mergeCell ref="T2:T3"/>
    <mergeCell ref="U2:U3"/>
    <mergeCell ref="V2:V3"/>
    <mergeCell ref="W2:W3"/>
    <mergeCell ref="X2:X3"/>
    <mergeCell ref="AK2:AK3"/>
    <mergeCell ref="Z2:Z3"/>
    <mergeCell ref="AA2:AA3"/>
    <mergeCell ref="AB2:AB3"/>
    <mergeCell ref="AC2:AC3"/>
    <mergeCell ref="AD2:AD3"/>
    <mergeCell ref="AE2:AE3"/>
    <mergeCell ref="AF2:AF3"/>
    <mergeCell ref="AG2:AG3"/>
    <mergeCell ref="AH2:AH3"/>
    <mergeCell ref="AI2:AI3"/>
    <mergeCell ref="AJ2:AJ3"/>
    <mergeCell ref="A79:M79"/>
    <mergeCell ref="A4:M4"/>
    <mergeCell ref="A17:M17"/>
    <mergeCell ref="A21:M21"/>
    <mergeCell ref="A26:M26"/>
    <mergeCell ref="A31:M31"/>
    <mergeCell ref="A39:M39"/>
    <mergeCell ref="A46:M46"/>
    <mergeCell ref="A53:M53"/>
    <mergeCell ref="A60:M60"/>
    <mergeCell ref="A67:M67"/>
    <mergeCell ref="A73:M73"/>
    <mergeCell ref="A158:M158"/>
    <mergeCell ref="A85:M85"/>
    <mergeCell ref="A90:M90"/>
    <mergeCell ref="A95:M95"/>
    <mergeCell ref="A100:M100"/>
    <mergeCell ref="A105:M105"/>
    <mergeCell ref="A110:M110"/>
    <mergeCell ref="A116:M116"/>
    <mergeCell ref="A121:M121"/>
    <mergeCell ref="A126:M126"/>
    <mergeCell ref="A139:M139"/>
    <mergeCell ref="A152:M152"/>
    <mergeCell ref="A163:M163"/>
    <mergeCell ref="A167:M167"/>
    <mergeCell ref="A173:M173"/>
    <mergeCell ref="A179:M179"/>
    <mergeCell ref="A184:M184"/>
  </mergeCells>
  <phoneticPr fontId="1" type="noConversion"/>
  <pageMargins left="0.78740157480314954" right="0" top="0.39370078740157477" bottom="0.39370078740157477" header="0" footer="0"/>
  <pageSetup paperSize="9" scale="64" fitToHeight="0" orientation="landscape" horizontalDpi="200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44"/>
  <sheetViews>
    <sheetView view="pageBreakPreview" topLeftCell="B1" zoomScale="60" zoomScaleNormal="100" workbookViewId="0">
      <selection activeCell="E3" sqref="E3:O3"/>
    </sheetView>
  </sheetViews>
  <sheetFormatPr defaultRowHeight="16.5" x14ac:dyDescent="0.3"/>
  <cols>
    <col min="1" max="1" width="19.25" hidden="1" customWidth="1"/>
    <col min="2" max="2" width="20.125" bestFit="1" customWidth="1"/>
    <col min="3" max="3" width="30" bestFit="1" customWidth="1"/>
    <col min="4" max="4" width="4.875" bestFit="1" customWidth="1"/>
    <col min="5" max="5" width="12.875" bestFit="1" customWidth="1"/>
    <col min="6" max="6" width="5.875" bestFit="1" customWidth="1"/>
    <col min="7" max="7" width="12.875" bestFit="1" customWidth="1"/>
    <col min="8" max="8" width="5.875" bestFit="1" customWidth="1"/>
    <col min="9" max="9" width="12.875" bestFit="1" customWidth="1"/>
    <col min="10" max="10" width="5.875" bestFit="1" customWidth="1"/>
    <col min="11" max="11" width="12.875" bestFit="1" customWidth="1"/>
    <col min="12" max="12" width="5.875" bestFit="1" customWidth="1"/>
    <col min="13" max="13" width="8.5" bestFit="1" customWidth="1"/>
    <col min="14" max="14" width="5.875" bestFit="1" customWidth="1"/>
    <col min="15" max="15" width="12.875" bestFit="1" customWidth="1"/>
    <col min="16" max="16" width="10.375" bestFit="1" customWidth="1"/>
    <col min="17" max="20" width="8.5" bestFit="1" customWidth="1"/>
    <col min="21" max="22" width="8.625" bestFit="1" customWidth="1"/>
    <col min="23" max="23" width="7.625" bestFit="1" customWidth="1"/>
    <col min="24" max="24" width="6.75" bestFit="1" customWidth="1"/>
    <col min="25" max="26" width="8.5" hidden="1" customWidth="1"/>
    <col min="27" max="27" width="10.375" hidden="1" customWidth="1"/>
    <col min="28" max="28" width="8.5" hidden="1" customWidth="1"/>
  </cols>
  <sheetData>
    <row r="1" spans="1:28" ht="30" customHeight="1" x14ac:dyDescent="0.3">
      <c r="A1" s="31" t="s">
        <v>483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</row>
    <row r="2" spans="1:28" ht="30" customHeight="1" x14ac:dyDescent="0.3">
      <c r="A2" s="24" t="s">
        <v>680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</row>
    <row r="3" spans="1:28" ht="30" customHeight="1" x14ac:dyDescent="0.3">
      <c r="A3" s="29" t="s">
        <v>148</v>
      </c>
      <c r="B3" s="29" t="s">
        <v>1</v>
      </c>
      <c r="C3" s="29" t="s">
        <v>484</v>
      </c>
      <c r="D3" s="29" t="s">
        <v>3</v>
      </c>
      <c r="E3" s="29" t="s">
        <v>5</v>
      </c>
      <c r="F3" s="29"/>
      <c r="G3" s="29"/>
      <c r="H3" s="29"/>
      <c r="I3" s="29"/>
      <c r="J3" s="29"/>
      <c r="K3" s="29"/>
      <c r="L3" s="29"/>
      <c r="M3" s="29"/>
      <c r="N3" s="29"/>
      <c r="O3" s="29"/>
      <c r="P3" s="29" t="s">
        <v>150</v>
      </c>
      <c r="Q3" s="29" t="s">
        <v>151</v>
      </c>
      <c r="R3" s="29"/>
      <c r="S3" s="29"/>
      <c r="T3" s="29"/>
      <c r="U3" s="29"/>
      <c r="V3" s="29"/>
      <c r="W3" s="29" t="s">
        <v>153</v>
      </c>
      <c r="X3" s="29" t="s">
        <v>11</v>
      </c>
      <c r="Y3" s="28" t="s">
        <v>492</v>
      </c>
      <c r="Z3" s="28" t="s">
        <v>493</v>
      </c>
      <c r="AA3" s="28" t="s">
        <v>494</v>
      </c>
      <c r="AB3" s="28" t="s">
        <v>47</v>
      </c>
    </row>
    <row r="4" spans="1:28" ht="30" customHeight="1" x14ac:dyDescent="0.3">
      <c r="A4" s="29"/>
      <c r="B4" s="29"/>
      <c r="C4" s="29"/>
      <c r="D4" s="29"/>
      <c r="E4" s="3" t="s">
        <v>485</v>
      </c>
      <c r="F4" s="3" t="s">
        <v>486</v>
      </c>
      <c r="G4" s="3" t="s">
        <v>487</v>
      </c>
      <c r="H4" s="3" t="s">
        <v>486</v>
      </c>
      <c r="I4" s="3" t="s">
        <v>488</v>
      </c>
      <c r="J4" s="3" t="s">
        <v>486</v>
      </c>
      <c r="K4" s="3" t="s">
        <v>489</v>
      </c>
      <c r="L4" s="3" t="s">
        <v>486</v>
      </c>
      <c r="M4" s="3" t="s">
        <v>490</v>
      </c>
      <c r="N4" s="3" t="s">
        <v>486</v>
      </c>
      <c r="O4" s="3" t="s">
        <v>491</v>
      </c>
      <c r="P4" s="29"/>
      <c r="Q4" s="3" t="s">
        <v>485</v>
      </c>
      <c r="R4" s="3" t="s">
        <v>487</v>
      </c>
      <c r="S4" s="3" t="s">
        <v>488</v>
      </c>
      <c r="T4" s="3" t="s">
        <v>489</v>
      </c>
      <c r="U4" s="3" t="s">
        <v>490</v>
      </c>
      <c r="V4" s="3" t="s">
        <v>491</v>
      </c>
      <c r="W4" s="29"/>
      <c r="X4" s="29"/>
      <c r="Y4" s="28"/>
      <c r="Z4" s="28"/>
      <c r="AA4" s="28"/>
      <c r="AB4" s="28"/>
    </row>
    <row r="5" spans="1:28" ht="30" customHeight="1" x14ac:dyDescent="0.3">
      <c r="A5" s="8" t="s">
        <v>457</v>
      </c>
      <c r="B5" s="8" t="s">
        <v>400</v>
      </c>
      <c r="C5" s="8" t="s">
        <v>401</v>
      </c>
      <c r="D5" s="14" t="s">
        <v>59</v>
      </c>
      <c r="E5" s="15">
        <v>0</v>
      </c>
      <c r="F5" s="8" t="s">
        <v>51</v>
      </c>
      <c r="G5" s="15">
        <v>0</v>
      </c>
      <c r="H5" s="8" t="s">
        <v>51</v>
      </c>
      <c r="I5" s="15">
        <v>0</v>
      </c>
      <c r="J5" s="8" t="s">
        <v>51</v>
      </c>
      <c r="K5" s="15">
        <v>0</v>
      </c>
      <c r="L5" s="8" t="s">
        <v>51</v>
      </c>
      <c r="M5" s="15">
        <v>0</v>
      </c>
      <c r="N5" s="8" t="s">
        <v>51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  <c r="T5" s="15">
        <v>0</v>
      </c>
      <c r="U5" s="15">
        <v>544</v>
      </c>
      <c r="V5" s="15">
        <f>SMALL(Q5:U5,COUNTIF(Q5:U5,0)+1)</f>
        <v>544</v>
      </c>
      <c r="W5" s="8" t="s">
        <v>495</v>
      </c>
      <c r="X5" s="8" t="s">
        <v>456</v>
      </c>
      <c r="Y5" s="5" t="s">
        <v>51</v>
      </c>
      <c r="Z5" s="5" t="s">
        <v>51</v>
      </c>
      <c r="AA5" s="16"/>
      <c r="AB5" s="5" t="s">
        <v>51</v>
      </c>
    </row>
    <row r="6" spans="1:28" ht="30" customHeight="1" x14ac:dyDescent="0.3">
      <c r="A6" s="8" t="s">
        <v>256</v>
      </c>
      <c r="B6" s="8" t="s">
        <v>254</v>
      </c>
      <c r="C6" s="8" t="s">
        <v>255</v>
      </c>
      <c r="D6" s="14" t="s">
        <v>66</v>
      </c>
      <c r="E6" s="15">
        <v>3747</v>
      </c>
      <c r="F6" s="8" t="s">
        <v>51</v>
      </c>
      <c r="G6" s="15">
        <v>3930.39</v>
      </c>
      <c r="H6" s="8" t="s">
        <v>496</v>
      </c>
      <c r="I6" s="15">
        <v>3728.83</v>
      </c>
      <c r="J6" s="8" t="s">
        <v>497</v>
      </c>
      <c r="K6" s="15">
        <v>0</v>
      </c>
      <c r="L6" s="8" t="s">
        <v>51</v>
      </c>
      <c r="M6" s="15">
        <v>0</v>
      </c>
      <c r="N6" s="8" t="s">
        <v>51</v>
      </c>
      <c r="O6" s="15">
        <f>SMALL(E6:M6,COUNTIF(E6:M6,0)+1)</f>
        <v>3728.83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8" t="s">
        <v>498</v>
      </c>
      <c r="X6" s="8" t="s">
        <v>51</v>
      </c>
      <c r="Y6" s="5" t="s">
        <v>51</v>
      </c>
      <c r="Z6" s="5" t="s">
        <v>51</v>
      </c>
      <c r="AA6" s="16"/>
      <c r="AB6" s="5" t="s">
        <v>51</v>
      </c>
    </row>
    <row r="7" spans="1:28" ht="30" customHeight="1" x14ac:dyDescent="0.3">
      <c r="A7" s="8" t="s">
        <v>281</v>
      </c>
      <c r="B7" s="8" t="s">
        <v>254</v>
      </c>
      <c r="C7" s="8" t="s">
        <v>280</v>
      </c>
      <c r="D7" s="14" t="s">
        <v>66</v>
      </c>
      <c r="E7" s="15">
        <v>4635</v>
      </c>
      <c r="F7" s="8" t="s">
        <v>51</v>
      </c>
      <c r="G7" s="15">
        <v>5408.49</v>
      </c>
      <c r="H7" s="8" t="s">
        <v>496</v>
      </c>
      <c r="I7" s="15">
        <v>5072.5600000000004</v>
      </c>
      <c r="J7" s="8" t="s">
        <v>497</v>
      </c>
      <c r="K7" s="15">
        <v>0</v>
      </c>
      <c r="L7" s="8" t="s">
        <v>51</v>
      </c>
      <c r="M7" s="15">
        <v>0</v>
      </c>
      <c r="N7" s="8" t="s">
        <v>51</v>
      </c>
      <c r="O7" s="15">
        <f>SMALL(E7:M7,COUNTIF(E7:M7,0)+1)</f>
        <v>4635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8" t="s">
        <v>499</v>
      </c>
      <c r="X7" s="8" t="s">
        <v>51</v>
      </c>
      <c r="Y7" s="5" t="s">
        <v>51</v>
      </c>
      <c r="Z7" s="5" t="s">
        <v>51</v>
      </c>
      <c r="AA7" s="16"/>
      <c r="AB7" s="5" t="s">
        <v>51</v>
      </c>
    </row>
    <row r="8" spans="1:28" ht="30" customHeight="1" x14ac:dyDescent="0.3">
      <c r="A8" s="8" t="s">
        <v>273</v>
      </c>
      <c r="B8" s="8" t="s">
        <v>254</v>
      </c>
      <c r="C8" s="8" t="s">
        <v>272</v>
      </c>
      <c r="D8" s="14" t="s">
        <v>66</v>
      </c>
      <c r="E8" s="15">
        <v>6454</v>
      </c>
      <c r="F8" s="8" t="s">
        <v>51</v>
      </c>
      <c r="G8" s="15">
        <v>7625.63</v>
      </c>
      <c r="H8" s="8" t="s">
        <v>496</v>
      </c>
      <c r="I8" s="15">
        <v>7121.74</v>
      </c>
      <c r="J8" s="8" t="s">
        <v>497</v>
      </c>
      <c r="K8" s="15">
        <v>0</v>
      </c>
      <c r="L8" s="8" t="s">
        <v>51</v>
      </c>
      <c r="M8" s="15">
        <v>0</v>
      </c>
      <c r="N8" s="8" t="s">
        <v>51</v>
      </c>
      <c r="O8" s="15">
        <f>SMALL(E8:M8,COUNTIF(E8:M8,0)+1)</f>
        <v>6454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8" t="s">
        <v>500</v>
      </c>
      <c r="X8" s="8" t="s">
        <v>51</v>
      </c>
      <c r="Y8" s="5" t="s">
        <v>51</v>
      </c>
      <c r="Z8" s="5" t="s">
        <v>51</v>
      </c>
      <c r="AA8" s="16"/>
      <c r="AB8" s="5" t="s">
        <v>51</v>
      </c>
    </row>
    <row r="9" spans="1:28" ht="30" customHeight="1" x14ac:dyDescent="0.3">
      <c r="A9" s="8" t="s">
        <v>394</v>
      </c>
      <c r="B9" s="8" t="s">
        <v>391</v>
      </c>
      <c r="C9" s="8" t="s">
        <v>392</v>
      </c>
      <c r="D9" s="14" t="s">
        <v>393</v>
      </c>
      <c r="E9" s="15">
        <v>2</v>
      </c>
      <c r="F9" s="8" t="s">
        <v>51</v>
      </c>
      <c r="G9" s="15">
        <v>2.16</v>
      </c>
      <c r="H9" s="8" t="s">
        <v>501</v>
      </c>
      <c r="I9" s="15">
        <v>2.33</v>
      </c>
      <c r="J9" s="8" t="s">
        <v>502</v>
      </c>
      <c r="K9" s="15">
        <v>0</v>
      </c>
      <c r="L9" s="8" t="s">
        <v>51</v>
      </c>
      <c r="M9" s="15">
        <v>0</v>
      </c>
      <c r="N9" s="8" t="s">
        <v>51</v>
      </c>
      <c r="O9" s="15">
        <f>SMALL(E9:M9,COUNTIF(E9:M9,0)+1)</f>
        <v>2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8" t="s">
        <v>503</v>
      </c>
      <c r="X9" s="8" t="s">
        <v>51</v>
      </c>
      <c r="Y9" s="5" t="s">
        <v>51</v>
      </c>
      <c r="Z9" s="5" t="s">
        <v>51</v>
      </c>
      <c r="AA9" s="16"/>
      <c r="AB9" s="5" t="s">
        <v>51</v>
      </c>
    </row>
    <row r="10" spans="1:28" ht="30" customHeight="1" x14ac:dyDescent="0.3">
      <c r="A10" s="8" t="s">
        <v>398</v>
      </c>
      <c r="B10" s="8" t="s">
        <v>396</v>
      </c>
      <c r="C10" s="8" t="s">
        <v>397</v>
      </c>
      <c r="D10" s="14" t="s">
        <v>237</v>
      </c>
      <c r="E10" s="15">
        <v>9500</v>
      </c>
      <c r="F10" s="8" t="s">
        <v>51</v>
      </c>
      <c r="G10" s="15">
        <v>10000</v>
      </c>
      <c r="H10" s="8" t="s">
        <v>501</v>
      </c>
      <c r="I10" s="15">
        <v>11000</v>
      </c>
      <c r="J10" s="8" t="s">
        <v>502</v>
      </c>
      <c r="K10" s="15">
        <v>0</v>
      </c>
      <c r="L10" s="8" t="s">
        <v>51</v>
      </c>
      <c r="M10" s="15">
        <v>0</v>
      </c>
      <c r="N10" s="8" t="s">
        <v>51</v>
      </c>
      <c r="O10" s="15">
        <f>SMALL(E10:M10,COUNTIF(E10:M10,0)+1)</f>
        <v>9500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8" t="s">
        <v>504</v>
      </c>
      <c r="X10" s="8" t="s">
        <v>51</v>
      </c>
      <c r="Y10" s="5" t="s">
        <v>51</v>
      </c>
      <c r="Z10" s="5" t="s">
        <v>51</v>
      </c>
      <c r="AA10" s="16"/>
      <c r="AB10" s="5" t="s">
        <v>51</v>
      </c>
    </row>
    <row r="11" spans="1:28" ht="30" customHeight="1" x14ac:dyDescent="0.3">
      <c r="A11" s="8" t="s">
        <v>389</v>
      </c>
      <c r="B11" s="8" t="s">
        <v>387</v>
      </c>
      <c r="C11" s="8" t="s">
        <v>388</v>
      </c>
      <c r="D11" s="14" t="s">
        <v>237</v>
      </c>
      <c r="E11" s="15">
        <v>0</v>
      </c>
      <c r="F11" s="8" t="s">
        <v>51</v>
      </c>
      <c r="G11" s="15">
        <v>0</v>
      </c>
      <c r="H11" s="8" t="s">
        <v>51</v>
      </c>
      <c r="I11" s="15">
        <v>0</v>
      </c>
      <c r="J11" s="8" t="s">
        <v>51</v>
      </c>
      <c r="K11" s="15">
        <v>0</v>
      </c>
      <c r="L11" s="8" t="s">
        <v>51</v>
      </c>
      <c r="M11" s="15">
        <v>0</v>
      </c>
      <c r="N11" s="8" t="s">
        <v>51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8" t="s">
        <v>505</v>
      </c>
      <c r="X11" s="8" t="s">
        <v>51</v>
      </c>
      <c r="Y11" s="5" t="s">
        <v>51</v>
      </c>
      <c r="Z11" s="5" t="s">
        <v>51</v>
      </c>
      <c r="AA11" s="16"/>
      <c r="AB11" s="5" t="s">
        <v>51</v>
      </c>
    </row>
    <row r="12" spans="1:28" ht="30" customHeight="1" x14ac:dyDescent="0.3">
      <c r="A12" s="8" t="s">
        <v>238</v>
      </c>
      <c r="B12" s="8" t="s">
        <v>235</v>
      </c>
      <c r="C12" s="8" t="s">
        <v>236</v>
      </c>
      <c r="D12" s="14" t="s">
        <v>237</v>
      </c>
      <c r="E12" s="15">
        <v>710</v>
      </c>
      <c r="F12" s="8" t="s">
        <v>51</v>
      </c>
      <c r="G12" s="15">
        <v>750</v>
      </c>
      <c r="H12" s="8" t="s">
        <v>506</v>
      </c>
      <c r="I12" s="15">
        <v>730</v>
      </c>
      <c r="J12" s="8" t="s">
        <v>507</v>
      </c>
      <c r="K12" s="15">
        <v>0</v>
      </c>
      <c r="L12" s="8" t="s">
        <v>51</v>
      </c>
      <c r="M12" s="15">
        <v>0</v>
      </c>
      <c r="N12" s="8" t="s">
        <v>51</v>
      </c>
      <c r="O12" s="15">
        <f t="shared" ref="O12:O22" si="0">SMALL(E12:M12,COUNTIF(E12:M12,0)+1)</f>
        <v>710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8" t="s">
        <v>508</v>
      </c>
      <c r="X12" s="8" t="s">
        <v>51</v>
      </c>
      <c r="Y12" s="5" t="s">
        <v>51</v>
      </c>
      <c r="Z12" s="5" t="s">
        <v>51</v>
      </c>
      <c r="AA12" s="16"/>
      <c r="AB12" s="5" t="s">
        <v>51</v>
      </c>
    </row>
    <row r="13" spans="1:28" ht="30" customHeight="1" x14ac:dyDescent="0.3">
      <c r="A13" s="8" t="s">
        <v>233</v>
      </c>
      <c r="B13" s="8" t="s">
        <v>230</v>
      </c>
      <c r="C13" s="8" t="s">
        <v>231</v>
      </c>
      <c r="D13" s="14" t="s">
        <v>232</v>
      </c>
      <c r="E13" s="15">
        <v>590000</v>
      </c>
      <c r="F13" s="8" t="s">
        <v>51</v>
      </c>
      <c r="G13" s="15">
        <v>650000</v>
      </c>
      <c r="H13" s="8" t="s">
        <v>509</v>
      </c>
      <c r="I13" s="15">
        <v>690000</v>
      </c>
      <c r="J13" s="8" t="s">
        <v>510</v>
      </c>
      <c r="K13" s="15">
        <v>0</v>
      </c>
      <c r="L13" s="8" t="s">
        <v>51</v>
      </c>
      <c r="M13" s="15">
        <v>0</v>
      </c>
      <c r="N13" s="8" t="s">
        <v>51</v>
      </c>
      <c r="O13" s="15">
        <f t="shared" si="0"/>
        <v>590000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8" t="s">
        <v>511</v>
      </c>
      <c r="X13" s="8" t="s">
        <v>51</v>
      </c>
      <c r="Y13" s="5" t="s">
        <v>51</v>
      </c>
      <c r="Z13" s="5" t="s">
        <v>51</v>
      </c>
      <c r="AA13" s="16"/>
      <c r="AB13" s="5" t="s">
        <v>51</v>
      </c>
    </row>
    <row r="14" spans="1:28" ht="30" customHeight="1" x14ac:dyDescent="0.3">
      <c r="A14" s="8" t="s">
        <v>198</v>
      </c>
      <c r="B14" s="8" t="s">
        <v>195</v>
      </c>
      <c r="C14" s="8" t="s">
        <v>196</v>
      </c>
      <c r="D14" s="14" t="s">
        <v>197</v>
      </c>
      <c r="E14" s="15">
        <v>396900</v>
      </c>
      <c r="F14" s="8" t="s">
        <v>51</v>
      </c>
      <c r="G14" s="15">
        <v>482035.92</v>
      </c>
      <c r="H14" s="8" t="s">
        <v>512</v>
      </c>
      <c r="I14" s="15">
        <v>389221.55</v>
      </c>
      <c r="J14" s="8" t="s">
        <v>513</v>
      </c>
      <c r="K14" s="15">
        <v>0</v>
      </c>
      <c r="L14" s="8" t="s">
        <v>51</v>
      </c>
      <c r="M14" s="15">
        <v>0</v>
      </c>
      <c r="N14" s="8" t="s">
        <v>51</v>
      </c>
      <c r="O14" s="15">
        <f t="shared" si="0"/>
        <v>389221.55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8" t="s">
        <v>514</v>
      </c>
      <c r="X14" s="8" t="s">
        <v>51</v>
      </c>
      <c r="Y14" s="5" t="s">
        <v>51</v>
      </c>
      <c r="Z14" s="5" t="s">
        <v>51</v>
      </c>
      <c r="AA14" s="16"/>
      <c r="AB14" s="5" t="s">
        <v>51</v>
      </c>
    </row>
    <row r="15" spans="1:28" ht="30" customHeight="1" x14ac:dyDescent="0.3">
      <c r="A15" s="8" t="s">
        <v>219</v>
      </c>
      <c r="B15" s="8" t="s">
        <v>216</v>
      </c>
      <c r="C15" s="8" t="s">
        <v>217</v>
      </c>
      <c r="D15" s="14" t="s">
        <v>218</v>
      </c>
      <c r="E15" s="15">
        <v>1230</v>
      </c>
      <c r="F15" s="8" t="s">
        <v>51</v>
      </c>
      <c r="G15" s="15">
        <v>1360</v>
      </c>
      <c r="H15" s="8" t="s">
        <v>515</v>
      </c>
      <c r="I15" s="15">
        <v>1300</v>
      </c>
      <c r="J15" s="8" t="s">
        <v>513</v>
      </c>
      <c r="K15" s="15">
        <v>0</v>
      </c>
      <c r="L15" s="8" t="s">
        <v>51</v>
      </c>
      <c r="M15" s="15">
        <v>0</v>
      </c>
      <c r="N15" s="8" t="s">
        <v>51</v>
      </c>
      <c r="O15" s="15">
        <f t="shared" si="0"/>
        <v>1230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8" t="s">
        <v>516</v>
      </c>
      <c r="X15" s="8" t="s">
        <v>51</v>
      </c>
      <c r="Y15" s="5" t="s">
        <v>51</v>
      </c>
      <c r="Z15" s="5" t="s">
        <v>51</v>
      </c>
      <c r="AA15" s="16"/>
      <c r="AB15" s="5" t="s">
        <v>51</v>
      </c>
    </row>
    <row r="16" spans="1:28" ht="30" customHeight="1" x14ac:dyDescent="0.3">
      <c r="A16" s="8" t="s">
        <v>268</v>
      </c>
      <c r="B16" s="8" t="s">
        <v>266</v>
      </c>
      <c r="C16" s="8" t="s">
        <v>267</v>
      </c>
      <c r="D16" s="14" t="s">
        <v>66</v>
      </c>
      <c r="E16" s="15">
        <v>0</v>
      </c>
      <c r="F16" s="8" t="s">
        <v>51</v>
      </c>
      <c r="G16" s="15">
        <v>34000</v>
      </c>
      <c r="H16" s="8" t="s">
        <v>517</v>
      </c>
      <c r="I16" s="15">
        <v>0</v>
      </c>
      <c r="J16" s="8" t="s">
        <v>51</v>
      </c>
      <c r="K16" s="15">
        <v>30000</v>
      </c>
      <c r="L16" s="8" t="s">
        <v>518</v>
      </c>
      <c r="M16" s="15">
        <v>0</v>
      </c>
      <c r="N16" s="8" t="s">
        <v>51</v>
      </c>
      <c r="O16" s="15">
        <f t="shared" si="0"/>
        <v>30000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8" t="s">
        <v>519</v>
      </c>
      <c r="X16" s="8" t="s">
        <v>51</v>
      </c>
      <c r="Y16" s="5" t="s">
        <v>51</v>
      </c>
      <c r="Z16" s="5" t="s">
        <v>51</v>
      </c>
      <c r="AA16" s="16"/>
      <c r="AB16" s="5" t="s">
        <v>51</v>
      </c>
    </row>
    <row r="17" spans="1:28" ht="30" customHeight="1" x14ac:dyDescent="0.3">
      <c r="A17" s="8" t="s">
        <v>75</v>
      </c>
      <c r="B17" s="8" t="s">
        <v>73</v>
      </c>
      <c r="C17" s="8" t="s">
        <v>74</v>
      </c>
      <c r="D17" s="14" t="s">
        <v>66</v>
      </c>
      <c r="E17" s="15">
        <v>1830</v>
      </c>
      <c r="F17" s="8" t="s">
        <v>51</v>
      </c>
      <c r="G17" s="15">
        <v>2283.9499999999998</v>
      </c>
      <c r="H17" s="8" t="s">
        <v>520</v>
      </c>
      <c r="I17" s="15">
        <v>2037.03</v>
      </c>
      <c r="J17" s="8" t="s">
        <v>521</v>
      </c>
      <c r="K17" s="15">
        <v>0</v>
      </c>
      <c r="L17" s="8" t="s">
        <v>51</v>
      </c>
      <c r="M17" s="15">
        <v>0</v>
      </c>
      <c r="N17" s="8" t="s">
        <v>51</v>
      </c>
      <c r="O17" s="15">
        <f t="shared" si="0"/>
        <v>1830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8" t="s">
        <v>522</v>
      </c>
      <c r="X17" s="8" t="s">
        <v>51</v>
      </c>
      <c r="Y17" s="5" t="s">
        <v>51</v>
      </c>
      <c r="Z17" s="5" t="s">
        <v>51</v>
      </c>
      <c r="AA17" s="16"/>
      <c r="AB17" s="5" t="s">
        <v>51</v>
      </c>
    </row>
    <row r="18" spans="1:28" ht="30" customHeight="1" x14ac:dyDescent="0.3">
      <c r="A18" s="8" t="s">
        <v>331</v>
      </c>
      <c r="B18" s="8" t="s">
        <v>328</v>
      </c>
      <c r="C18" s="8" t="s">
        <v>329</v>
      </c>
      <c r="D18" s="14" t="s">
        <v>66</v>
      </c>
      <c r="E18" s="15">
        <v>0</v>
      </c>
      <c r="F18" s="8" t="s">
        <v>51</v>
      </c>
      <c r="G18" s="15">
        <v>0</v>
      </c>
      <c r="H18" s="8" t="s">
        <v>51</v>
      </c>
      <c r="I18" s="15">
        <v>0</v>
      </c>
      <c r="J18" s="8" t="s">
        <v>51</v>
      </c>
      <c r="K18" s="15">
        <v>114000</v>
      </c>
      <c r="L18" s="8" t="s">
        <v>523</v>
      </c>
      <c r="M18" s="15">
        <v>0</v>
      </c>
      <c r="N18" s="8" t="s">
        <v>51</v>
      </c>
      <c r="O18" s="15">
        <f t="shared" si="0"/>
        <v>114000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8" t="s">
        <v>524</v>
      </c>
      <c r="X18" s="8" t="s">
        <v>330</v>
      </c>
      <c r="Y18" s="5" t="s">
        <v>51</v>
      </c>
      <c r="Z18" s="5" t="s">
        <v>51</v>
      </c>
      <c r="AA18" s="16"/>
      <c r="AB18" s="5" t="s">
        <v>51</v>
      </c>
    </row>
    <row r="19" spans="1:28" ht="30" customHeight="1" x14ac:dyDescent="0.3">
      <c r="A19" s="8" t="s">
        <v>335</v>
      </c>
      <c r="B19" s="8" t="s">
        <v>333</v>
      </c>
      <c r="C19" s="8" t="s">
        <v>329</v>
      </c>
      <c r="D19" s="14" t="s">
        <v>334</v>
      </c>
      <c r="E19" s="15">
        <v>0</v>
      </c>
      <c r="F19" s="8" t="s">
        <v>51</v>
      </c>
      <c r="G19" s="15">
        <v>0</v>
      </c>
      <c r="H19" s="8" t="s">
        <v>51</v>
      </c>
      <c r="I19" s="15">
        <v>0</v>
      </c>
      <c r="J19" s="8" t="s">
        <v>51</v>
      </c>
      <c r="K19" s="15">
        <v>260000</v>
      </c>
      <c r="L19" s="8" t="s">
        <v>523</v>
      </c>
      <c r="M19" s="15">
        <v>0</v>
      </c>
      <c r="N19" s="8" t="s">
        <v>51</v>
      </c>
      <c r="O19" s="15">
        <f t="shared" si="0"/>
        <v>260000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8" t="s">
        <v>525</v>
      </c>
      <c r="X19" s="8" t="s">
        <v>330</v>
      </c>
      <c r="Y19" s="5" t="s">
        <v>51</v>
      </c>
      <c r="Z19" s="5" t="s">
        <v>51</v>
      </c>
      <c r="AA19" s="16"/>
      <c r="AB19" s="5" t="s">
        <v>51</v>
      </c>
    </row>
    <row r="20" spans="1:28" ht="30" customHeight="1" x14ac:dyDescent="0.3">
      <c r="A20" s="8" t="s">
        <v>172</v>
      </c>
      <c r="B20" s="8" t="s">
        <v>170</v>
      </c>
      <c r="C20" s="8" t="s">
        <v>171</v>
      </c>
      <c r="D20" s="14" t="s">
        <v>124</v>
      </c>
      <c r="E20" s="15">
        <v>20830</v>
      </c>
      <c r="F20" s="8" t="s">
        <v>51</v>
      </c>
      <c r="G20" s="15">
        <v>25100</v>
      </c>
      <c r="H20" s="8" t="s">
        <v>526</v>
      </c>
      <c r="I20" s="15">
        <v>24500</v>
      </c>
      <c r="J20" s="8" t="s">
        <v>527</v>
      </c>
      <c r="K20" s="15">
        <v>0</v>
      </c>
      <c r="L20" s="8" t="s">
        <v>51</v>
      </c>
      <c r="M20" s="15">
        <v>0</v>
      </c>
      <c r="N20" s="8" t="s">
        <v>51</v>
      </c>
      <c r="O20" s="15">
        <f t="shared" si="0"/>
        <v>20830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8" t="s">
        <v>528</v>
      </c>
      <c r="X20" s="8" t="s">
        <v>51</v>
      </c>
      <c r="Y20" s="5" t="s">
        <v>51</v>
      </c>
      <c r="Z20" s="5" t="s">
        <v>51</v>
      </c>
      <c r="AA20" s="16"/>
      <c r="AB20" s="5" t="s">
        <v>51</v>
      </c>
    </row>
    <row r="21" spans="1:28" ht="30" customHeight="1" x14ac:dyDescent="0.3">
      <c r="A21" s="8" t="s">
        <v>175</v>
      </c>
      <c r="B21" s="8" t="s">
        <v>170</v>
      </c>
      <c r="C21" s="8" t="s">
        <v>174</v>
      </c>
      <c r="D21" s="14" t="s">
        <v>124</v>
      </c>
      <c r="E21" s="15">
        <v>6640</v>
      </c>
      <c r="F21" s="8" t="s">
        <v>51</v>
      </c>
      <c r="G21" s="15">
        <v>8300</v>
      </c>
      <c r="H21" s="8" t="s">
        <v>526</v>
      </c>
      <c r="I21" s="15">
        <v>8000</v>
      </c>
      <c r="J21" s="8" t="s">
        <v>527</v>
      </c>
      <c r="K21" s="15">
        <v>0</v>
      </c>
      <c r="L21" s="8" t="s">
        <v>51</v>
      </c>
      <c r="M21" s="15">
        <v>0</v>
      </c>
      <c r="N21" s="8" t="s">
        <v>51</v>
      </c>
      <c r="O21" s="15">
        <f t="shared" si="0"/>
        <v>6640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8" t="s">
        <v>529</v>
      </c>
      <c r="X21" s="8" t="s">
        <v>51</v>
      </c>
      <c r="Y21" s="5" t="s">
        <v>51</v>
      </c>
      <c r="Z21" s="5" t="s">
        <v>51</v>
      </c>
      <c r="AA21" s="16"/>
      <c r="AB21" s="5" t="s">
        <v>51</v>
      </c>
    </row>
    <row r="22" spans="1:28" ht="30" customHeight="1" x14ac:dyDescent="0.3">
      <c r="A22" s="8" t="s">
        <v>178</v>
      </c>
      <c r="B22" s="8" t="s">
        <v>170</v>
      </c>
      <c r="C22" s="8" t="s">
        <v>177</v>
      </c>
      <c r="D22" s="14" t="s">
        <v>124</v>
      </c>
      <c r="E22" s="15">
        <v>0</v>
      </c>
      <c r="F22" s="8" t="s">
        <v>51</v>
      </c>
      <c r="G22" s="15">
        <v>24500</v>
      </c>
      <c r="H22" s="8" t="s">
        <v>526</v>
      </c>
      <c r="I22" s="15">
        <v>0</v>
      </c>
      <c r="J22" s="8" t="s">
        <v>51</v>
      </c>
      <c r="K22" s="15">
        <v>0</v>
      </c>
      <c r="L22" s="8" t="s">
        <v>51</v>
      </c>
      <c r="M22" s="15">
        <v>0</v>
      </c>
      <c r="N22" s="8" t="s">
        <v>51</v>
      </c>
      <c r="O22" s="15">
        <f t="shared" si="0"/>
        <v>24500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8" t="s">
        <v>530</v>
      </c>
      <c r="X22" s="8" t="s">
        <v>51</v>
      </c>
      <c r="Y22" s="5" t="s">
        <v>51</v>
      </c>
      <c r="Z22" s="5" t="s">
        <v>51</v>
      </c>
      <c r="AA22" s="16"/>
      <c r="AB22" s="5" t="s">
        <v>51</v>
      </c>
    </row>
    <row r="23" spans="1:28" ht="30" customHeight="1" x14ac:dyDescent="0.3">
      <c r="A23" s="8" t="s">
        <v>184</v>
      </c>
      <c r="B23" s="8" t="s">
        <v>170</v>
      </c>
      <c r="C23" s="8" t="s">
        <v>183</v>
      </c>
      <c r="D23" s="14" t="s">
        <v>124</v>
      </c>
      <c r="E23" s="15">
        <v>0</v>
      </c>
      <c r="F23" s="8" t="s">
        <v>51</v>
      </c>
      <c r="G23" s="15">
        <v>0</v>
      </c>
      <c r="H23" s="8" t="s">
        <v>51</v>
      </c>
      <c r="I23" s="15">
        <v>0</v>
      </c>
      <c r="J23" s="8" t="s">
        <v>51</v>
      </c>
      <c r="K23" s="15">
        <v>0</v>
      </c>
      <c r="L23" s="8" t="s">
        <v>51</v>
      </c>
      <c r="M23" s="15">
        <v>0</v>
      </c>
      <c r="N23" s="8" t="s">
        <v>51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8" t="s">
        <v>531</v>
      </c>
      <c r="X23" s="8" t="s">
        <v>51</v>
      </c>
      <c r="Y23" s="5" t="s">
        <v>51</v>
      </c>
      <c r="Z23" s="5" t="s">
        <v>51</v>
      </c>
      <c r="AA23" s="16"/>
      <c r="AB23" s="5" t="s">
        <v>51</v>
      </c>
    </row>
    <row r="24" spans="1:28" ht="30" customHeight="1" x14ac:dyDescent="0.3">
      <c r="A24" s="8" t="s">
        <v>187</v>
      </c>
      <c r="B24" s="8" t="s">
        <v>170</v>
      </c>
      <c r="C24" s="8" t="s">
        <v>186</v>
      </c>
      <c r="D24" s="14" t="s">
        <v>124</v>
      </c>
      <c r="E24" s="15">
        <v>0</v>
      </c>
      <c r="F24" s="8" t="s">
        <v>51</v>
      </c>
      <c r="G24" s="15">
        <v>0</v>
      </c>
      <c r="H24" s="8" t="s">
        <v>51</v>
      </c>
      <c r="I24" s="15">
        <v>0</v>
      </c>
      <c r="J24" s="8" t="s">
        <v>51</v>
      </c>
      <c r="K24" s="15">
        <v>0</v>
      </c>
      <c r="L24" s="8" t="s">
        <v>51</v>
      </c>
      <c r="M24" s="15">
        <v>0</v>
      </c>
      <c r="N24" s="8" t="s">
        <v>51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8" t="s">
        <v>532</v>
      </c>
      <c r="X24" s="8" t="s">
        <v>51</v>
      </c>
      <c r="Y24" s="5" t="s">
        <v>51</v>
      </c>
      <c r="Z24" s="5" t="s">
        <v>51</v>
      </c>
      <c r="AA24" s="16"/>
      <c r="AB24" s="5" t="s">
        <v>51</v>
      </c>
    </row>
    <row r="25" spans="1:28" ht="30" customHeight="1" x14ac:dyDescent="0.3">
      <c r="A25" s="8" t="s">
        <v>181</v>
      </c>
      <c r="B25" s="8" t="s">
        <v>170</v>
      </c>
      <c r="C25" s="8" t="s">
        <v>180</v>
      </c>
      <c r="D25" s="14" t="s">
        <v>124</v>
      </c>
      <c r="E25" s="15">
        <v>0</v>
      </c>
      <c r="F25" s="8" t="s">
        <v>51</v>
      </c>
      <c r="G25" s="15">
        <v>0</v>
      </c>
      <c r="H25" s="8" t="s">
        <v>51</v>
      </c>
      <c r="I25" s="15">
        <v>0</v>
      </c>
      <c r="J25" s="8" t="s">
        <v>51</v>
      </c>
      <c r="K25" s="15">
        <v>0</v>
      </c>
      <c r="L25" s="8" t="s">
        <v>51</v>
      </c>
      <c r="M25" s="15">
        <v>0</v>
      </c>
      <c r="N25" s="8" t="s">
        <v>51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8" t="s">
        <v>533</v>
      </c>
      <c r="X25" s="8" t="s">
        <v>51</v>
      </c>
      <c r="Y25" s="5" t="s">
        <v>51</v>
      </c>
      <c r="Z25" s="5" t="s">
        <v>51</v>
      </c>
      <c r="AA25" s="16"/>
      <c r="AB25" s="5" t="s">
        <v>51</v>
      </c>
    </row>
    <row r="26" spans="1:28" ht="30" customHeight="1" x14ac:dyDescent="0.3">
      <c r="A26" s="8" t="s">
        <v>190</v>
      </c>
      <c r="B26" s="8" t="s">
        <v>170</v>
      </c>
      <c r="C26" s="8" t="s">
        <v>189</v>
      </c>
      <c r="D26" s="14" t="s">
        <v>124</v>
      </c>
      <c r="E26" s="15">
        <v>0</v>
      </c>
      <c r="F26" s="8" t="s">
        <v>51</v>
      </c>
      <c r="G26" s="15">
        <v>10000</v>
      </c>
      <c r="H26" s="8" t="s">
        <v>534</v>
      </c>
      <c r="I26" s="15">
        <v>0</v>
      </c>
      <c r="J26" s="8" t="s">
        <v>51</v>
      </c>
      <c r="K26" s="15">
        <v>0</v>
      </c>
      <c r="L26" s="8" t="s">
        <v>51</v>
      </c>
      <c r="M26" s="15">
        <v>0</v>
      </c>
      <c r="N26" s="8" t="s">
        <v>51</v>
      </c>
      <c r="O26" s="15">
        <f t="shared" ref="O26:O34" si="1">SMALL(E26:M26,COUNTIF(E26:M26,0)+1)</f>
        <v>10000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8" t="s">
        <v>535</v>
      </c>
      <c r="X26" s="8" t="s">
        <v>51</v>
      </c>
      <c r="Y26" s="5" t="s">
        <v>51</v>
      </c>
      <c r="Z26" s="5" t="s">
        <v>51</v>
      </c>
      <c r="AA26" s="16"/>
      <c r="AB26" s="5" t="s">
        <v>51</v>
      </c>
    </row>
    <row r="27" spans="1:28" ht="30" customHeight="1" x14ac:dyDescent="0.3">
      <c r="A27" s="8" t="s">
        <v>193</v>
      </c>
      <c r="B27" s="8" t="s">
        <v>170</v>
      </c>
      <c r="C27" s="8" t="s">
        <v>192</v>
      </c>
      <c r="D27" s="14" t="s">
        <v>124</v>
      </c>
      <c r="E27" s="15">
        <v>0</v>
      </c>
      <c r="F27" s="8" t="s">
        <v>51</v>
      </c>
      <c r="G27" s="15">
        <v>9000</v>
      </c>
      <c r="H27" s="8" t="s">
        <v>526</v>
      </c>
      <c r="I27" s="15">
        <v>10000</v>
      </c>
      <c r="J27" s="8" t="s">
        <v>536</v>
      </c>
      <c r="K27" s="15">
        <v>0</v>
      </c>
      <c r="L27" s="8" t="s">
        <v>51</v>
      </c>
      <c r="M27" s="15">
        <v>0</v>
      </c>
      <c r="N27" s="8" t="s">
        <v>51</v>
      </c>
      <c r="O27" s="15">
        <f t="shared" si="1"/>
        <v>9000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8" t="s">
        <v>537</v>
      </c>
      <c r="X27" s="8" t="s">
        <v>51</v>
      </c>
      <c r="Y27" s="5" t="s">
        <v>51</v>
      </c>
      <c r="Z27" s="5" t="s">
        <v>51</v>
      </c>
      <c r="AA27" s="16"/>
      <c r="AB27" s="5" t="s">
        <v>51</v>
      </c>
    </row>
    <row r="28" spans="1:28" ht="30" customHeight="1" x14ac:dyDescent="0.3">
      <c r="A28" s="8" t="s">
        <v>125</v>
      </c>
      <c r="B28" s="8" t="s">
        <v>122</v>
      </c>
      <c r="C28" s="8" t="s">
        <v>123</v>
      </c>
      <c r="D28" s="14" t="s">
        <v>124</v>
      </c>
      <c r="E28" s="15">
        <v>0</v>
      </c>
      <c r="F28" s="8" t="s">
        <v>51</v>
      </c>
      <c r="G28" s="15">
        <v>6000</v>
      </c>
      <c r="H28" s="8" t="s">
        <v>538</v>
      </c>
      <c r="I28" s="15">
        <v>0</v>
      </c>
      <c r="J28" s="8" t="s">
        <v>51</v>
      </c>
      <c r="K28" s="15">
        <v>0</v>
      </c>
      <c r="L28" s="8" t="s">
        <v>51</v>
      </c>
      <c r="M28" s="15">
        <v>0</v>
      </c>
      <c r="N28" s="8" t="s">
        <v>51</v>
      </c>
      <c r="O28" s="15">
        <f t="shared" si="1"/>
        <v>6000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8" t="s">
        <v>539</v>
      </c>
      <c r="X28" s="8" t="s">
        <v>51</v>
      </c>
      <c r="Y28" s="5" t="s">
        <v>51</v>
      </c>
      <c r="Z28" s="5" t="s">
        <v>51</v>
      </c>
      <c r="AA28" s="16"/>
      <c r="AB28" s="5" t="s">
        <v>51</v>
      </c>
    </row>
    <row r="29" spans="1:28" ht="30" customHeight="1" x14ac:dyDescent="0.3">
      <c r="A29" s="8" t="s">
        <v>130</v>
      </c>
      <c r="B29" s="8" t="s">
        <v>127</v>
      </c>
      <c r="C29" s="8" t="s">
        <v>128</v>
      </c>
      <c r="D29" s="14" t="s">
        <v>129</v>
      </c>
      <c r="E29" s="15">
        <v>0</v>
      </c>
      <c r="F29" s="8" t="s">
        <v>51</v>
      </c>
      <c r="G29" s="15">
        <v>0</v>
      </c>
      <c r="H29" s="8" t="s">
        <v>51</v>
      </c>
      <c r="I29" s="15">
        <v>0</v>
      </c>
      <c r="J29" s="8" t="s">
        <v>51</v>
      </c>
      <c r="K29" s="15">
        <v>28000</v>
      </c>
      <c r="L29" s="8" t="s">
        <v>540</v>
      </c>
      <c r="M29" s="15">
        <v>0</v>
      </c>
      <c r="N29" s="8" t="s">
        <v>51</v>
      </c>
      <c r="O29" s="15">
        <f t="shared" si="1"/>
        <v>28000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8" t="s">
        <v>541</v>
      </c>
      <c r="X29" s="8" t="s">
        <v>51</v>
      </c>
      <c r="Y29" s="5" t="s">
        <v>51</v>
      </c>
      <c r="Z29" s="5" t="s">
        <v>51</v>
      </c>
      <c r="AA29" s="16"/>
      <c r="AB29" s="5" t="s">
        <v>51</v>
      </c>
    </row>
    <row r="30" spans="1:28" ht="30" customHeight="1" x14ac:dyDescent="0.3">
      <c r="A30" s="8" t="s">
        <v>260</v>
      </c>
      <c r="B30" s="8" t="s">
        <v>258</v>
      </c>
      <c r="C30" s="8" t="s">
        <v>259</v>
      </c>
      <c r="D30" s="14" t="s">
        <v>237</v>
      </c>
      <c r="E30" s="15">
        <v>0</v>
      </c>
      <c r="F30" s="8" t="s">
        <v>51</v>
      </c>
      <c r="G30" s="15">
        <v>11000</v>
      </c>
      <c r="H30" s="8" t="s">
        <v>542</v>
      </c>
      <c r="I30" s="15">
        <v>0</v>
      </c>
      <c r="J30" s="8" t="s">
        <v>51</v>
      </c>
      <c r="K30" s="15">
        <v>0</v>
      </c>
      <c r="L30" s="8" t="s">
        <v>51</v>
      </c>
      <c r="M30" s="15">
        <v>0</v>
      </c>
      <c r="N30" s="8" t="s">
        <v>51</v>
      </c>
      <c r="O30" s="15">
        <f t="shared" si="1"/>
        <v>11000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8" t="s">
        <v>543</v>
      </c>
      <c r="X30" s="8" t="s">
        <v>51</v>
      </c>
      <c r="Y30" s="5" t="s">
        <v>51</v>
      </c>
      <c r="Z30" s="5" t="s">
        <v>51</v>
      </c>
      <c r="AA30" s="16"/>
      <c r="AB30" s="5" t="s">
        <v>51</v>
      </c>
    </row>
    <row r="31" spans="1:28" ht="30" customHeight="1" x14ac:dyDescent="0.3">
      <c r="A31" s="8" t="s">
        <v>475</v>
      </c>
      <c r="B31" s="8" t="s">
        <v>473</v>
      </c>
      <c r="C31" s="8" t="s">
        <v>474</v>
      </c>
      <c r="D31" s="14" t="s">
        <v>393</v>
      </c>
      <c r="E31" s="15">
        <v>0</v>
      </c>
      <c r="F31" s="8" t="s">
        <v>51</v>
      </c>
      <c r="G31" s="15">
        <v>2705.55</v>
      </c>
      <c r="H31" s="8" t="s">
        <v>544</v>
      </c>
      <c r="I31" s="15">
        <v>0</v>
      </c>
      <c r="J31" s="8" t="s">
        <v>51</v>
      </c>
      <c r="K31" s="15">
        <v>0</v>
      </c>
      <c r="L31" s="8" t="s">
        <v>51</v>
      </c>
      <c r="M31" s="15">
        <v>0</v>
      </c>
      <c r="N31" s="8" t="s">
        <v>51</v>
      </c>
      <c r="O31" s="15">
        <f t="shared" si="1"/>
        <v>2705.55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8" t="s">
        <v>545</v>
      </c>
      <c r="X31" s="8" t="s">
        <v>51</v>
      </c>
      <c r="Y31" s="5" t="s">
        <v>51</v>
      </c>
      <c r="Z31" s="5" t="s">
        <v>51</v>
      </c>
      <c r="AA31" s="16"/>
      <c r="AB31" s="5" t="s">
        <v>51</v>
      </c>
    </row>
    <row r="32" spans="1:28" ht="30" customHeight="1" x14ac:dyDescent="0.3">
      <c r="A32" s="8" t="s">
        <v>437</v>
      </c>
      <c r="B32" s="8" t="s">
        <v>435</v>
      </c>
      <c r="C32" s="8" t="s">
        <v>436</v>
      </c>
      <c r="D32" s="14" t="s">
        <v>393</v>
      </c>
      <c r="E32" s="15">
        <v>9040</v>
      </c>
      <c r="F32" s="8" t="s">
        <v>51</v>
      </c>
      <c r="G32" s="15">
        <v>17655.55</v>
      </c>
      <c r="H32" s="8" t="s">
        <v>546</v>
      </c>
      <c r="I32" s="15">
        <v>17683.330000000002</v>
      </c>
      <c r="J32" s="8" t="s">
        <v>547</v>
      </c>
      <c r="K32" s="15">
        <v>0</v>
      </c>
      <c r="L32" s="8" t="s">
        <v>51</v>
      </c>
      <c r="M32" s="15">
        <v>0</v>
      </c>
      <c r="N32" s="8" t="s">
        <v>51</v>
      </c>
      <c r="O32" s="15">
        <f t="shared" si="1"/>
        <v>9040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0</v>
      </c>
      <c r="W32" s="8" t="s">
        <v>548</v>
      </c>
      <c r="X32" s="8" t="s">
        <v>51</v>
      </c>
      <c r="Y32" s="5" t="s">
        <v>51</v>
      </c>
      <c r="Z32" s="5" t="s">
        <v>51</v>
      </c>
      <c r="AA32" s="16"/>
      <c r="AB32" s="5" t="s">
        <v>51</v>
      </c>
    </row>
    <row r="33" spans="1:28" ht="30" customHeight="1" x14ac:dyDescent="0.3">
      <c r="A33" s="8" t="s">
        <v>441</v>
      </c>
      <c r="B33" s="8" t="s">
        <v>439</v>
      </c>
      <c r="C33" s="8" t="s">
        <v>440</v>
      </c>
      <c r="D33" s="14" t="s">
        <v>393</v>
      </c>
      <c r="E33" s="15">
        <v>0</v>
      </c>
      <c r="F33" s="8" t="s">
        <v>51</v>
      </c>
      <c r="G33" s="15">
        <v>3483.33</v>
      </c>
      <c r="H33" s="8" t="s">
        <v>546</v>
      </c>
      <c r="I33" s="15">
        <v>2433.33</v>
      </c>
      <c r="J33" s="8" t="s">
        <v>549</v>
      </c>
      <c r="K33" s="15">
        <v>0</v>
      </c>
      <c r="L33" s="8" t="s">
        <v>51</v>
      </c>
      <c r="M33" s="15">
        <v>0</v>
      </c>
      <c r="N33" s="8" t="s">
        <v>51</v>
      </c>
      <c r="O33" s="15">
        <f t="shared" si="1"/>
        <v>2433.33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8" t="s">
        <v>550</v>
      </c>
      <c r="X33" s="8" t="s">
        <v>51</v>
      </c>
      <c r="Y33" s="5" t="s">
        <v>51</v>
      </c>
      <c r="Z33" s="5" t="s">
        <v>51</v>
      </c>
      <c r="AA33" s="16"/>
      <c r="AB33" s="5" t="s">
        <v>51</v>
      </c>
    </row>
    <row r="34" spans="1:28" ht="30" customHeight="1" x14ac:dyDescent="0.3">
      <c r="A34" s="8" t="s">
        <v>242</v>
      </c>
      <c r="B34" s="8" t="s">
        <v>240</v>
      </c>
      <c r="C34" s="8" t="s">
        <v>241</v>
      </c>
      <c r="D34" s="14" t="s">
        <v>91</v>
      </c>
      <c r="E34" s="15">
        <v>3600</v>
      </c>
      <c r="F34" s="8" t="s">
        <v>51</v>
      </c>
      <c r="G34" s="15">
        <v>5350</v>
      </c>
      <c r="H34" s="8" t="s">
        <v>551</v>
      </c>
      <c r="I34" s="15">
        <v>5978</v>
      </c>
      <c r="J34" s="8" t="s">
        <v>552</v>
      </c>
      <c r="K34" s="15">
        <v>0</v>
      </c>
      <c r="L34" s="8" t="s">
        <v>51</v>
      </c>
      <c r="M34" s="15">
        <v>0</v>
      </c>
      <c r="N34" s="8" t="s">
        <v>51</v>
      </c>
      <c r="O34" s="15">
        <f t="shared" si="1"/>
        <v>3600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8" t="s">
        <v>553</v>
      </c>
      <c r="X34" s="8" t="s">
        <v>51</v>
      </c>
      <c r="Y34" s="5" t="s">
        <v>51</v>
      </c>
      <c r="Z34" s="5" t="s">
        <v>51</v>
      </c>
      <c r="AA34" s="16"/>
      <c r="AB34" s="5" t="s">
        <v>51</v>
      </c>
    </row>
    <row r="35" spans="1:28" ht="30" customHeight="1" x14ac:dyDescent="0.3">
      <c r="A35" s="8" t="s">
        <v>408</v>
      </c>
      <c r="B35" s="8" t="s">
        <v>405</v>
      </c>
      <c r="C35" s="8" t="s">
        <v>406</v>
      </c>
      <c r="D35" s="14" t="s">
        <v>407</v>
      </c>
      <c r="E35" s="15">
        <v>0</v>
      </c>
      <c r="F35" s="8" t="s">
        <v>51</v>
      </c>
      <c r="G35" s="15">
        <v>0</v>
      </c>
      <c r="H35" s="8" t="s">
        <v>51</v>
      </c>
      <c r="I35" s="15">
        <v>0</v>
      </c>
      <c r="J35" s="8" t="s">
        <v>51</v>
      </c>
      <c r="K35" s="15">
        <v>0</v>
      </c>
      <c r="L35" s="8" t="s">
        <v>51</v>
      </c>
      <c r="M35" s="15">
        <v>0</v>
      </c>
      <c r="N35" s="8" t="s">
        <v>51</v>
      </c>
      <c r="O35" s="15">
        <v>0</v>
      </c>
      <c r="P35" s="15">
        <v>0</v>
      </c>
      <c r="Q35" s="15">
        <v>87</v>
      </c>
      <c r="R35" s="15">
        <v>0</v>
      </c>
      <c r="S35" s="15">
        <v>0</v>
      </c>
      <c r="T35" s="15">
        <v>0</v>
      </c>
      <c r="U35" s="15">
        <v>0</v>
      </c>
      <c r="V35" s="15">
        <f>SMALL(Q35:U35,COUNTIF(Q35:U35,0)+1)</f>
        <v>87</v>
      </c>
      <c r="W35" s="8" t="s">
        <v>554</v>
      </c>
      <c r="X35" s="8" t="s">
        <v>51</v>
      </c>
      <c r="Y35" s="5" t="s">
        <v>51</v>
      </c>
      <c r="Z35" s="5" t="s">
        <v>51</v>
      </c>
      <c r="AA35" s="16"/>
      <c r="AB35" s="5" t="s">
        <v>51</v>
      </c>
    </row>
    <row r="36" spans="1:28" ht="30" customHeight="1" x14ac:dyDescent="0.3">
      <c r="A36" s="8" t="s">
        <v>210</v>
      </c>
      <c r="B36" s="8" t="s">
        <v>207</v>
      </c>
      <c r="C36" s="8" t="s">
        <v>208</v>
      </c>
      <c r="D36" s="14" t="s">
        <v>209</v>
      </c>
      <c r="E36" s="15">
        <v>0</v>
      </c>
      <c r="F36" s="8" t="s">
        <v>51</v>
      </c>
      <c r="G36" s="15">
        <v>0</v>
      </c>
      <c r="H36" s="8" t="s">
        <v>51</v>
      </c>
      <c r="I36" s="15">
        <v>0</v>
      </c>
      <c r="J36" s="8" t="s">
        <v>51</v>
      </c>
      <c r="K36" s="15">
        <v>0</v>
      </c>
      <c r="L36" s="8" t="s">
        <v>51</v>
      </c>
      <c r="M36" s="15">
        <v>0</v>
      </c>
      <c r="N36" s="8" t="s">
        <v>51</v>
      </c>
      <c r="O36" s="15">
        <v>0</v>
      </c>
      <c r="P36" s="15">
        <v>94338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8" t="s">
        <v>555</v>
      </c>
      <c r="X36" s="8" t="s">
        <v>51</v>
      </c>
      <c r="Y36" s="5" t="s">
        <v>556</v>
      </c>
      <c r="Z36" s="5" t="s">
        <v>51</v>
      </c>
      <c r="AA36" s="16"/>
      <c r="AB36" s="5" t="s">
        <v>51</v>
      </c>
    </row>
    <row r="37" spans="1:28" ht="30" customHeight="1" x14ac:dyDescent="0.3">
      <c r="A37" s="8" t="s">
        <v>418</v>
      </c>
      <c r="B37" s="8" t="s">
        <v>417</v>
      </c>
      <c r="C37" s="8" t="s">
        <v>208</v>
      </c>
      <c r="D37" s="14" t="s">
        <v>209</v>
      </c>
      <c r="E37" s="15">
        <v>0</v>
      </c>
      <c r="F37" s="8" t="s">
        <v>51</v>
      </c>
      <c r="G37" s="15">
        <v>0</v>
      </c>
      <c r="H37" s="8" t="s">
        <v>51</v>
      </c>
      <c r="I37" s="15">
        <v>0</v>
      </c>
      <c r="J37" s="8" t="s">
        <v>51</v>
      </c>
      <c r="K37" s="15">
        <v>0</v>
      </c>
      <c r="L37" s="8" t="s">
        <v>51</v>
      </c>
      <c r="M37" s="15">
        <v>0</v>
      </c>
      <c r="N37" s="8" t="s">
        <v>51</v>
      </c>
      <c r="O37" s="15">
        <v>0</v>
      </c>
      <c r="P37" s="20">
        <v>115272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8" t="s">
        <v>557</v>
      </c>
      <c r="X37" s="8" t="s">
        <v>51</v>
      </c>
      <c r="Y37" s="5" t="s">
        <v>556</v>
      </c>
      <c r="Z37" s="5" t="s">
        <v>51</v>
      </c>
      <c r="AA37" s="16"/>
      <c r="AB37" s="5" t="s">
        <v>51</v>
      </c>
    </row>
    <row r="38" spans="1:28" ht="30" customHeight="1" x14ac:dyDescent="0.3">
      <c r="A38" s="8" t="s">
        <v>358</v>
      </c>
      <c r="B38" s="8" t="s">
        <v>357</v>
      </c>
      <c r="C38" s="8" t="s">
        <v>208</v>
      </c>
      <c r="D38" s="14" t="s">
        <v>209</v>
      </c>
      <c r="E38" s="15">
        <v>0</v>
      </c>
      <c r="F38" s="8" t="s">
        <v>51</v>
      </c>
      <c r="G38" s="15">
        <v>0</v>
      </c>
      <c r="H38" s="8" t="s">
        <v>51</v>
      </c>
      <c r="I38" s="15">
        <v>0</v>
      </c>
      <c r="J38" s="8" t="s">
        <v>51</v>
      </c>
      <c r="K38" s="15">
        <v>0</v>
      </c>
      <c r="L38" s="8" t="s">
        <v>51</v>
      </c>
      <c r="M38" s="15">
        <v>0</v>
      </c>
      <c r="N38" s="8" t="s">
        <v>51</v>
      </c>
      <c r="O38" s="15">
        <v>0</v>
      </c>
      <c r="P38" s="20">
        <v>167860</v>
      </c>
      <c r="Q38" s="15">
        <v>0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8" t="s">
        <v>558</v>
      </c>
      <c r="X38" s="8" t="s">
        <v>51</v>
      </c>
      <c r="Y38" s="5" t="s">
        <v>556</v>
      </c>
      <c r="Z38" s="5" t="s">
        <v>51</v>
      </c>
      <c r="AA38" s="16"/>
      <c r="AB38" s="5" t="s">
        <v>51</v>
      </c>
    </row>
    <row r="39" spans="1:28" ht="30" customHeight="1" x14ac:dyDescent="0.3">
      <c r="A39" s="8" t="s">
        <v>411</v>
      </c>
      <c r="B39" s="8" t="s">
        <v>410</v>
      </c>
      <c r="C39" s="8" t="s">
        <v>208</v>
      </c>
      <c r="D39" s="14" t="s">
        <v>209</v>
      </c>
      <c r="E39" s="15">
        <v>0</v>
      </c>
      <c r="F39" s="8" t="s">
        <v>51</v>
      </c>
      <c r="G39" s="15">
        <v>0</v>
      </c>
      <c r="H39" s="8" t="s">
        <v>51</v>
      </c>
      <c r="I39" s="15">
        <v>0</v>
      </c>
      <c r="J39" s="8" t="s">
        <v>51</v>
      </c>
      <c r="K39" s="15">
        <v>0</v>
      </c>
      <c r="L39" s="8" t="s">
        <v>51</v>
      </c>
      <c r="M39" s="15">
        <v>0</v>
      </c>
      <c r="N39" s="8" t="s">
        <v>51</v>
      </c>
      <c r="O39" s="15">
        <v>0</v>
      </c>
      <c r="P39" s="20">
        <v>146509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8" t="s">
        <v>559</v>
      </c>
      <c r="X39" s="8" t="s">
        <v>51</v>
      </c>
      <c r="Y39" s="5" t="s">
        <v>556</v>
      </c>
      <c r="Z39" s="5" t="s">
        <v>51</v>
      </c>
      <c r="AA39" s="16"/>
      <c r="AB39" s="5" t="s">
        <v>51</v>
      </c>
    </row>
    <row r="40" spans="1:28" ht="30" customHeight="1" x14ac:dyDescent="0.3">
      <c r="A40" s="8" t="s">
        <v>415</v>
      </c>
      <c r="B40" s="8" t="s">
        <v>414</v>
      </c>
      <c r="C40" s="8" t="s">
        <v>208</v>
      </c>
      <c r="D40" s="14" t="s">
        <v>209</v>
      </c>
      <c r="E40" s="15">
        <v>0</v>
      </c>
      <c r="F40" s="8" t="s">
        <v>51</v>
      </c>
      <c r="G40" s="15">
        <v>0</v>
      </c>
      <c r="H40" s="8" t="s">
        <v>51</v>
      </c>
      <c r="I40" s="15">
        <v>0</v>
      </c>
      <c r="J40" s="8" t="s">
        <v>51</v>
      </c>
      <c r="K40" s="15">
        <v>0</v>
      </c>
      <c r="L40" s="8" t="s">
        <v>51</v>
      </c>
      <c r="M40" s="15">
        <v>0</v>
      </c>
      <c r="N40" s="8" t="s">
        <v>51</v>
      </c>
      <c r="O40" s="15">
        <v>0</v>
      </c>
      <c r="P40" s="20">
        <v>143509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8" t="s">
        <v>560</v>
      </c>
      <c r="X40" s="8" t="s">
        <v>51</v>
      </c>
      <c r="Y40" s="5" t="s">
        <v>556</v>
      </c>
      <c r="Z40" s="5" t="s">
        <v>51</v>
      </c>
      <c r="AA40" s="16"/>
      <c r="AB40" s="5" t="s">
        <v>51</v>
      </c>
    </row>
    <row r="41" spans="1:28" ht="30" customHeight="1" x14ac:dyDescent="0.3">
      <c r="A41" s="8" t="s">
        <v>323</v>
      </c>
      <c r="B41" s="8" t="s">
        <v>322</v>
      </c>
      <c r="C41" s="8" t="s">
        <v>208</v>
      </c>
      <c r="D41" s="14" t="s">
        <v>209</v>
      </c>
      <c r="E41" s="15">
        <v>0</v>
      </c>
      <c r="F41" s="8" t="s">
        <v>51</v>
      </c>
      <c r="G41" s="15">
        <v>0</v>
      </c>
      <c r="H41" s="8" t="s">
        <v>51</v>
      </c>
      <c r="I41" s="15">
        <v>0</v>
      </c>
      <c r="J41" s="8" t="s">
        <v>51</v>
      </c>
      <c r="K41" s="15">
        <v>0</v>
      </c>
      <c r="L41" s="8" t="s">
        <v>51</v>
      </c>
      <c r="M41" s="15">
        <v>0</v>
      </c>
      <c r="N41" s="8" t="s">
        <v>51</v>
      </c>
      <c r="O41" s="15">
        <v>0</v>
      </c>
      <c r="P41" s="20">
        <v>148851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8" t="s">
        <v>561</v>
      </c>
      <c r="X41" s="8" t="s">
        <v>51</v>
      </c>
      <c r="Y41" s="5" t="s">
        <v>556</v>
      </c>
      <c r="Z41" s="5" t="s">
        <v>51</v>
      </c>
      <c r="AA41" s="16"/>
      <c r="AB41" s="5" t="s">
        <v>51</v>
      </c>
    </row>
    <row r="42" spans="1:28" ht="30" customHeight="1" x14ac:dyDescent="0.3">
      <c r="A42" s="8" t="s">
        <v>341</v>
      </c>
      <c r="B42" s="8" t="s">
        <v>340</v>
      </c>
      <c r="C42" s="8" t="s">
        <v>208</v>
      </c>
      <c r="D42" s="14" t="s">
        <v>209</v>
      </c>
      <c r="E42" s="15">
        <v>0</v>
      </c>
      <c r="F42" s="8" t="s">
        <v>51</v>
      </c>
      <c r="G42" s="15">
        <v>0</v>
      </c>
      <c r="H42" s="8" t="s">
        <v>51</v>
      </c>
      <c r="I42" s="15">
        <v>0</v>
      </c>
      <c r="J42" s="8" t="s">
        <v>51</v>
      </c>
      <c r="K42" s="15">
        <v>0</v>
      </c>
      <c r="L42" s="8" t="s">
        <v>51</v>
      </c>
      <c r="M42" s="15">
        <v>0</v>
      </c>
      <c r="N42" s="8" t="s">
        <v>51</v>
      </c>
      <c r="O42" s="15">
        <v>0</v>
      </c>
      <c r="P42" s="20">
        <v>139607</v>
      </c>
      <c r="Q42" s="15">
        <v>0</v>
      </c>
      <c r="R42" s="15">
        <v>0</v>
      </c>
      <c r="S42" s="15">
        <v>0</v>
      </c>
      <c r="T42" s="15">
        <v>0</v>
      </c>
      <c r="U42" s="15">
        <v>0</v>
      </c>
      <c r="V42" s="15">
        <v>0</v>
      </c>
      <c r="W42" s="8" t="s">
        <v>562</v>
      </c>
      <c r="X42" s="8" t="s">
        <v>51</v>
      </c>
      <c r="Y42" s="5" t="s">
        <v>556</v>
      </c>
      <c r="Z42" s="5" t="s">
        <v>51</v>
      </c>
      <c r="AA42" s="16"/>
      <c r="AB42" s="5" t="s">
        <v>51</v>
      </c>
    </row>
    <row r="43" spans="1:28" ht="30" customHeight="1" x14ac:dyDescent="0.3">
      <c r="A43" s="8" t="s">
        <v>449</v>
      </c>
      <c r="B43" s="8" t="s">
        <v>448</v>
      </c>
      <c r="C43" s="8" t="s">
        <v>208</v>
      </c>
      <c r="D43" s="14" t="s">
        <v>209</v>
      </c>
      <c r="E43" s="15">
        <v>0</v>
      </c>
      <c r="F43" s="8" t="s">
        <v>51</v>
      </c>
      <c r="G43" s="15">
        <v>0</v>
      </c>
      <c r="H43" s="8" t="s">
        <v>51</v>
      </c>
      <c r="I43" s="15">
        <v>0</v>
      </c>
      <c r="J43" s="8" t="s">
        <v>51</v>
      </c>
      <c r="K43" s="15">
        <v>0</v>
      </c>
      <c r="L43" s="8" t="s">
        <v>51</v>
      </c>
      <c r="M43" s="15">
        <v>0</v>
      </c>
      <c r="N43" s="8" t="s">
        <v>51</v>
      </c>
      <c r="O43" s="15">
        <v>0</v>
      </c>
      <c r="P43" s="20">
        <v>132552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8" t="s">
        <v>563</v>
      </c>
      <c r="X43" s="8" t="s">
        <v>51</v>
      </c>
      <c r="Y43" s="5" t="s">
        <v>556</v>
      </c>
      <c r="Z43" s="5" t="s">
        <v>51</v>
      </c>
      <c r="AA43" s="16"/>
      <c r="AB43" s="5" t="s">
        <v>51</v>
      </c>
    </row>
    <row r="44" spans="1:28" ht="30" customHeight="1" x14ac:dyDescent="0.3">
      <c r="A44" s="8" t="s">
        <v>303</v>
      </c>
      <c r="B44" s="8" t="s">
        <v>302</v>
      </c>
      <c r="C44" s="8" t="s">
        <v>208</v>
      </c>
      <c r="D44" s="14" t="s">
        <v>209</v>
      </c>
      <c r="E44" s="15">
        <v>0</v>
      </c>
      <c r="F44" s="8" t="s">
        <v>51</v>
      </c>
      <c r="G44" s="15">
        <v>0</v>
      </c>
      <c r="H44" s="8" t="s">
        <v>51</v>
      </c>
      <c r="I44" s="15">
        <v>0</v>
      </c>
      <c r="J44" s="8" t="s">
        <v>51</v>
      </c>
      <c r="K44" s="15">
        <v>0</v>
      </c>
      <c r="L44" s="8" t="s">
        <v>51</v>
      </c>
      <c r="M44" s="15">
        <v>0</v>
      </c>
      <c r="N44" s="8" t="s">
        <v>51</v>
      </c>
      <c r="O44" s="15">
        <v>0</v>
      </c>
      <c r="P44" s="20">
        <v>144150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8" t="s">
        <v>564</v>
      </c>
      <c r="X44" s="8" t="s">
        <v>51</v>
      </c>
      <c r="Y44" s="5" t="s">
        <v>556</v>
      </c>
      <c r="Z44" s="5" t="s">
        <v>51</v>
      </c>
      <c r="AA44" s="16"/>
      <c r="AB44" s="5" t="s">
        <v>51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54" fitToHeight="0" orientation="landscape" horizontalDpi="200" verticalDpi="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view="pageBreakPreview" zoomScale="60" zoomScaleNormal="100" workbookViewId="0"/>
  </sheetViews>
  <sheetFormatPr defaultRowHeight="16.5" x14ac:dyDescent="0.3"/>
  <sheetData>
    <row r="1" spans="1:7" x14ac:dyDescent="0.3">
      <c r="A1" t="s">
        <v>641</v>
      </c>
    </row>
    <row r="2" spans="1:7" x14ac:dyDescent="0.3">
      <c r="A2" s="2" t="s">
        <v>642</v>
      </c>
      <c r="B2" t="s">
        <v>454</v>
      </c>
    </row>
    <row r="3" spans="1:7" x14ac:dyDescent="0.3">
      <c r="A3" s="2" t="s">
        <v>643</v>
      </c>
      <c r="B3" t="s">
        <v>644</v>
      </c>
    </row>
    <row r="4" spans="1:7" x14ac:dyDescent="0.3">
      <c r="A4" s="2" t="s">
        <v>645</v>
      </c>
      <c r="B4">
        <v>5</v>
      </c>
    </row>
    <row r="5" spans="1:7" x14ac:dyDescent="0.3">
      <c r="A5" s="2" t="s">
        <v>646</v>
      </c>
      <c r="B5">
        <v>5</v>
      </c>
    </row>
    <row r="6" spans="1:7" x14ac:dyDescent="0.3">
      <c r="A6" s="2" t="s">
        <v>647</v>
      </c>
      <c r="B6" t="s">
        <v>648</v>
      </c>
    </row>
    <row r="7" spans="1:7" x14ac:dyDescent="0.3">
      <c r="A7" s="2" t="s">
        <v>649</v>
      </c>
      <c r="B7" t="s">
        <v>650</v>
      </c>
      <c r="C7" t="s">
        <v>61</v>
      </c>
    </row>
    <row r="8" spans="1:7" x14ac:dyDescent="0.3">
      <c r="A8" s="2" t="s">
        <v>651</v>
      </c>
      <c r="B8" t="s">
        <v>650</v>
      </c>
      <c r="C8">
        <v>2</v>
      </c>
    </row>
    <row r="9" spans="1:7" x14ac:dyDescent="0.3">
      <c r="A9" s="2" t="s">
        <v>652</v>
      </c>
      <c r="B9" t="s">
        <v>485</v>
      </c>
      <c r="C9" t="s">
        <v>487</v>
      </c>
      <c r="D9" t="s">
        <v>488</v>
      </c>
      <c r="E9" t="s">
        <v>489</v>
      </c>
      <c r="F9" t="s">
        <v>490</v>
      </c>
      <c r="G9" t="s">
        <v>653</v>
      </c>
    </row>
    <row r="10" spans="1:7" x14ac:dyDescent="0.3">
      <c r="A10" s="2" t="s">
        <v>654</v>
      </c>
      <c r="B10">
        <v>1172</v>
      </c>
      <c r="C10">
        <v>0</v>
      </c>
      <c r="D10">
        <v>0</v>
      </c>
    </row>
    <row r="11" spans="1:7" x14ac:dyDescent="0.3">
      <c r="A11" s="2" t="s">
        <v>655</v>
      </c>
      <c r="B11" t="s">
        <v>656</v>
      </c>
      <c r="C11">
        <v>4</v>
      </c>
    </row>
    <row r="12" spans="1:7" x14ac:dyDescent="0.3">
      <c r="A12" s="2" t="s">
        <v>657</v>
      </c>
      <c r="B12" t="s">
        <v>656</v>
      </c>
      <c r="C12">
        <v>4</v>
      </c>
    </row>
    <row r="13" spans="1:7" x14ac:dyDescent="0.3">
      <c r="A13" s="2" t="s">
        <v>658</v>
      </c>
      <c r="B13" t="s">
        <v>656</v>
      </c>
      <c r="C13">
        <v>3</v>
      </c>
    </row>
    <row r="14" spans="1:7" x14ac:dyDescent="0.3">
      <c r="A14" s="2" t="s">
        <v>659</v>
      </c>
      <c r="B14" t="s">
        <v>650</v>
      </c>
      <c r="C14">
        <v>5</v>
      </c>
    </row>
    <row r="15" spans="1:7" x14ac:dyDescent="0.3">
      <c r="A15" s="2" t="s">
        <v>660</v>
      </c>
      <c r="B15" t="s">
        <v>454</v>
      </c>
      <c r="C15" t="s">
        <v>661</v>
      </c>
      <c r="D15" t="s">
        <v>661</v>
      </c>
      <c r="E15" t="s">
        <v>661</v>
      </c>
      <c r="F15">
        <v>1</v>
      </c>
    </row>
    <row r="16" spans="1:7" x14ac:dyDescent="0.3">
      <c r="A16" s="2" t="s">
        <v>662</v>
      </c>
      <c r="B16">
        <v>1.1100000000000001</v>
      </c>
      <c r="C16">
        <v>1.1200000000000001</v>
      </c>
    </row>
    <row r="17" spans="1:13" x14ac:dyDescent="0.3">
      <c r="A17" s="2" t="s">
        <v>663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2" t="s">
        <v>664</v>
      </c>
      <c r="B18">
        <v>1.25</v>
      </c>
      <c r="C18">
        <v>1.071</v>
      </c>
    </row>
    <row r="19" spans="1:13" x14ac:dyDescent="0.3">
      <c r="A19" s="2" t="s">
        <v>665</v>
      </c>
    </row>
    <row r="21" spans="1:13" x14ac:dyDescent="0.3">
      <c r="A21" t="s">
        <v>666</v>
      </c>
      <c r="B21" t="s">
        <v>667</v>
      </c>
      <c r="C21" t="s">
        <v>668</v>
      </c>
    </row>
    <row r="22" spans="1:13" x14ac:dyDescent="0.3">
      <c r="A22">
        <v>1</v>
      </c>
      <c r="B22" t="s">
        <v>669</v>
      </c>
      <c r="C22" t="s">
        <v>578</v>
      </c>
    </row>
    <row r="23" spans="1:13" x14ac:dyDescent="0.3">
      <c r="A23">
        <v>2</v>
      </c>
      <c r="B23" t="s">
        <v>670</v>
      </c>
      <c r="C23" t="s">
        <v>671</v>
      </c>
    </row>
    <row r="24" spans="1:13" x14ac:dyDescent="0.3">
      <c r="A24">
        <v>3</v>
      </c>
      <c r="B24" t="s">
        <v>672</v>
      </c>
      <c r="C24" t="s">
        <v>673</v>
      </c>
    </row>
    <row r="25" spans="1:13" x14ac:dyDescent="0.3">
      <c r="A25">
        <v>4</v>
      </c>
      <c r="B25" t="s">
        <v>674</v>
      </c>
      <c r="C25" t="s">
        <v>675</v>
      </c>
    </row>
    <row r="26" spans="1:13" x14ac:dyDescent="0.3">
      <c r="A26">
        <v>5</v>
      </c>
      <c r="B26" t="s">
        <v>676</v>
      </c>
    </row>
    <row r="27" spans="1:13" x14ac:dyDescent="0.3">
      <c r="A27">
        <v>6</v>
      </c>
      <c r="B27" t="s">
        <v>677</v>
      </c>
    </row>
    <row r="28" spans="1:13" x14ac:dyDescent="0.3">
      <c r="A28">
        <v>7</v>
      </c>
      <c r="B28" t="s">
        <v>677</v>
      </c>
    </row>
    <row r="29" spans="1:13" x14ac:dyDescent="0.3">
      <c r="A29">
        <v>8</v>
      </c>
      <c r="B29" t="s">
        <v>677</v>
      </c>
    </row>
    <row r="30" spans="1:13" x14ac:dyDescent="0.3">
      <c r="A30">
        <v>9</v>
      </c>
      <c r="B30" t="s">
        <v>677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11</vt:i4>
      </vt:variant>
    </vt:vector>
  </HeadingPairs>
  <TitlesOfParts>
    <vt:vector size="19" baseType="lpstr">
      <vt:lpstr>원가계산서</vt:lpstr>
      <vt:lpstr>공종별집계표</vt:lpstr>
      <vt:lpstr>공종별내역서</vt:lpstr>
      <vt:lpstr>일위대가목록</vt:lpstr>
      <vt:lpstr>일위대가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문면온</dc:creator>
  <cp:lastModifiedBy>user1</cp:lastModifiedBy>
  <cp:lastPrinted>2016-03-11T08:43:12Z</cp:lastPrinted>
  <dcterms:created xsi:type="dcterms:W3CDTF">2016-03-09T05:04:08Z</dcterms:created>
  <dcterms:modified xsi:type="dcterms:W3CDTF">2016-03-17T07:38:46Z</dcterms:modified>
</cp:coreProperties>
</file>